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96" yWindow="0" windowWidth="14040" windowHeight="12192" activeTab="1"/>
  </bookViews>
  <sheets>
    <sheet name="Государственная собственность" sheetId="1" r:id="rId1"/>
    <sheet name="Муниципальная собственность" sheetId="3" r:id="rId2"/>
    <sheet name="Недвижимость гос" sheetId="2" r:id="rId3"/>
    <sheet name="Недвижимость мун" sheetId="4" r:id="rId4"/>
  </sheets>
  <definedNames>
    <definedName name="_xlnm.Print_Titles" localSheetId="0">'Государственная собственность'!$5:$6</definedName>
    <definedName name="_xlnm.Print_Titles" localSheetId="1">'Муниципальная собственность'!$5:$6</definedName>
    <definedName name="_xlnm.Print_Titles" localSheetId="2">'Недвижимость гос'!$5:$6</definedName>
    <definedName name="_xlnm.Print_Titles" localSheetId="3">'Недвижимость мун'!$5:$6</definedName>
    <definedName name="_xlnm.Print_Area" localSheetId="0">'Государственная собственность'!$A$1:$P$183</definedName>
    <definedName name="_xlnm.Print_Area" localSheetId="1">'Муниципальная собственность'!$A$1:$P$352</definedName>
    <definedName name="_xlnm.Print_Area" localSheetId="2">'Недвижимость гос'!$A$1:$P$113</definedName>
    <definedName name="_xlnm.Print_Area" localSheetId="3">'Недвижимость мун'!$A$2:$P$38</definedName>
  </definedNames>
  <calcPr calcId="145621"/>
</workbook>
</file>

<file path=xl/calcChain.xml><?xml version="1.0" encoding="utf-8"?>
<calcChain xmlns="http://schemas.openxmlformats.org/spreadsheetml/2006/main">
  <c r="N15" i="3" l="1"/>
  <c r="N14" i="3" s="1"/>
  <c r="O15" i="3"/>
  <c r="M15" i="3"/>
  <c r="M13" i="3"/>
  <c r="M14" i="3"/>
  <c r="O14" i="3"/>
  <c r="O13" i="3" s="1"/>
  <c r="N16" i="3"/>
  <c r="O16" i="3"/>
  <c r="N75" i="3" l="1"/>
  <c r="O41" i="1" l="1"/>
  <c r="N41" i="1"/>
  <c r="N16" i="1" l="1"/>
  <c r="N15" i="1" s="1"/>
  <c r="N14" i="1" s="1"/>
  <c r="N13" i="1" s="1"/>
  <c r="N12" i="1" s="1"/>
  <c r="N11" i="1" s="1"/>
  <c r="N10" i="1" s="1"/>
  <c r="N9" i="1" s="1"/>
  <c r="N8" i="1" s="1"/>
  <c r="O16" i="1"/>
  <c r="O15" i="1" s="1"/>
  <c r="O14" i="1" s="1"/>
  <c r="O13" i="1" s="1"/>
  <c r="O12" i="1" s="1"/>
  <c r="O11" i="1" s="1"/>
  <c r="O10" i="1" s="1"/>
  <c r="O9" i="1" s="1"/>
  <c r="O8" i="1" s="1"/>
  <c r="N26" i="1"/>
  <c r="N25" i="1" s="1"/>
  <c r="N24" i="1" s="1"/>
  <c r="N23" i="1" s="1"/>
  <c r="N22" i="1" s="1"/>
  <c r="N21" i="1" s="1"/>
  <c r="N20" i="1" s="1"/>
  <c r="N19" i="1" s="1"/>
  <c r="N18" i="1" s="1"/>
  <c r="O26" i="1"/>
  <c r="O25" i="1" s="1"/>
  <c r="O24" i="1" s="1"/>
  <c r="O23" i="1" s="1"/>
  <c r="O22" i="1" s="1"/>
  <c r="O21" i="1" s="1"/>
  <c r="O20" i="1" s="1"/>
  <c r="O19" i="1" s="1"/>
  <c r="O18" i="1" s="1"/>
  <c r="N59" i="1"/>
  <c r="N58" i="1" s="1"/>
  <c r="N57" i="1" s="1"/>
  <c r="N56" i="1" s="1"/>
  <c r="N55" i="1" s="1"/>
  <c r="N54" i="1" s="1"/>
  <c r="N53" i="1" s="1"/>
  <c r="N52" i="1" s="1"/>
  <c r="O59" i="1"/>
  <c r="O58" i="1" s="1"/>
  <c r="O57" i="1" s="1"/>
  <c r="O56" i="1" s="1"/>
  <c r="O55" i="1" s="1"/>
  <c r="O54" i="1" s="1"/>
  <c r="O53" i="1" s="1"/>
  <c r="O52" i="1" s="1"/>
  <c r="N103" i="1"/>
  <c r="N102" i="1" s="1"/>
  <c r="N101" i="1" s="1"/>
  <c r="N100" i="1" s="1"/>
  <c r="N99" i="1" s="1"/>
  <c r="N98" i="1" s="1"/>
  <c r="N97" i="1" s="1"/>
  <c r="O103" i="1"/>
  <c r="O102" i="1" s="1"/>
  <c r="O101" i="1" s="1"/>
  <c r="O100" i="1" s="1"/>
  <c r="O99" i="1" s="1"/>
  <c r="O98" i="1" s="1"/>
  <c r="O97" i="1" s="1"/>
  <c r="N127" i="1"/>
  <c r="N126" i="1" s="1"/>
  <c r="N125" i="1" s="1"/>
  <c r="N124" i="1" s="1"/>
  <c r="N123" i="1" s="1"/>
  <c r="N122" i="1" s="1"/>
  <c r="N121" i="1" s="1"/>
  <c r="N120" i="1" s="1"/>
  <c r="N119" i="1" s="1"/>
  <c r="O127" i="1"/>
  <c r="O126" i="1" s="1"/>
  <c r="O125" i="1" s="1"/>
  <c r="O124" i="1" s="1"/>
  <c r="O123" i="1" s="1"/>
  <c r="O122" i="1" s="1"/>
  <c r="O121" i="1" s="1"/>
  <c r="O120" i="1" s="1"/>
  <c r="O119" i="1" s="1"/>
  <c r="N137" i="1"/>
  <c r="N136" i="1" s="1"/>
  <c r="O137" i="1"/>
  <c r="O136" i="1" s="1"/>
  <c r="M139" i="1"/>
  <c r="N299" i="3" l="1"/>
  <c r="N298" i="3" s="1"/>
  <c r="N297" i="3" s="1"/>
  <c r="N296" i="3" s="1"/>
  <c r="N295" i="3" s="1"/>
  <c r="N294" i="3" s="1"/>
  <c r="N293" i="3" s="1"/>
  <c r="O299" i="3"/>
  <c r="O298" i="3" s="1"/>
  <c r="O297" i="3" s="1"/>
  <c r="O296" i="3" s="1"/>
  <c r="O295" i="3" s="1"/>
  <c r="O294" i="3" s="1"/>
  <c r="O293" i="3" s="1"/>
  <c r="N228" i="3"/>
  <c r="O228" i="3"/>
  <c r="N232" i="3"/>
  <c r="O232" i="3"/>
  <c r="N234" i="3"/>
  <c r="O234" i="3"/>
  <c r="N238" i="3"/>
  <c r="O238" i="3"/>
  <c r="N240" i="3"/>
  <c r="O240" i="3"/>
  <c r="N242" i="3"/>
  <c r="O242" i="3"/>
  <c r="N244" i="3"/>
  <c r="O244" i="3"/>
  <c r="N252" i="3"/>
  <c r="O252" i="3"/>
  <c r="N266" i="3"/>
  <c r="O266" i="3"/>
  <c r="N268" i="3"/>
  <c r="O268" i="3"/>
  <c r="N270" i="3"/>
  <c r="O270" i="3"/>
  <c r="O251" i="3" l="1"/>
  <c r="O250" i="3" s="1"/>
  <c r="O249" i="3" s="1"/>
  <c r="O248" i="3" s="1"/>
  <c r="O247" i="3" s="1"/>
  <c r="O246" i="3" s="1"/>
  <c r="O227" i="3"/>
  <c r="O226" i="3" s="1"/>
  <c r="O225" i="3" s="1"/>
  <c r="O224" i="3" s="1"/>
  <c r="O223" i="3" s="1"/>
  <c r="O222" i="3" s="1"/>
  <c r="N251" i="3"/>
  <c r="N250" i="3" s="1"/>
  <c r="N249" i="3" s="1"/>
  <c r="N248" i="3" s="1"/>
  <c r="N247" i="3" s="1"/>
  <c r="N246" i="3" s="1"/>
  <c r="N227" i="3"/>
  <c r="N226" i="3" s="1"/>
  <c r="N225" i="3" s="1"/>
  <c r="N224" i="3" s="1"/>
  <c r="N223" i="3" s="1"/>
  <c r="N222" i="3" s="1"/>
  <c r="N180" i="3"/>
  <c r="N179" i="3" s="1"/>
  <c r="N178" i="3" s="1"/>
  <c r="O180" i="3"/>
  <c r="O179" i="3" s="1"/>
  <c r="O178" i="3" s="1"/>
  <c r="N176" i="3"/>
  <c r="N175" i="3" s="1"/>
  <c r="N174" i="3" s="1"/>
  <c r="O176" i="3"/>
  <c r="O175" i="3" s="1"/>
  <c r="O174" i="3" s="1"/>
  <c r="N167" i="3"/>
  <c r="N166" i="3" s="1"/>
  <c r="N165" i="3" s="1"/>
  <c r="N164" i="3" s="1"/>
  <c r="N163" i="3" s="1"/>
  <c r="N162" i="3" s="1"/>
  <c r="N161" i="3" s="1"/>
  <c r="N160" i="3" s="1"/>
  <c r="O167" i="3"/>
  <c r="O166" i="3" s="1"/>
  <c r="O165" i="3" s="1"/>
  <c r="O164" i="3" s="1"/>
  <c r="O163" i="3" s="1"/>
  <c r="O162" i="3" s="1"/>
  <c r="O161" i="3" s="1"/>
  <c r="O160" i="3" s="1"/>
  <c r="N220" i="3"/>
  <c r="N219" i="3" s="1"/>
  <c r="N218" i="3" s="1"/>
  <c r="N217" i="3" s="1"/>
  <c r="N216" i="3" s="1"/>
  <c r="N215" i="3" s="1"/>
  <c r="O220" i="3"/>
  <c r="O219" i="3" s="1"/>
  <c r="O218" i="3" s="1"/>
  <c r="O217" i="3" s="1"/>
  <c r="O216" i="3" s="1"/>
  <c r="O215" i="3" s="1"/>
  <c r="N309" i="3"/>
  <c r="N308" i="3" s="1"/>
  <c r="N307" i="3" s="1"/>
  <c r="O309" i="3"/>
  <c r="O308" i="3" s="1"/>
  <c r="O307" i="3" s="1"/>
  <c r="N313" i="3"/>
  <c r="N312" i="3" s="1"/>
  <c r="N311" i="3" s="1"/>
  <c r="O313" i="3"/>
  <c r="O312" i="3" s="1"/>
  <c r="O311" i="3" s="1"/>
  <c r="O306" i="3" l="1"/>
  <c r="O305" i="3" s="1"/>
  <c r="O304" i="3" s="1"/>
  <c r="O303" i="3" s="1"/>
  <c r="O302" i="3" s="1"/>
  <c r="O301" i="3" s="1"/>
  <c r="N306" i="3"/>
  <c r="N305" i="3" s="1"/>
  <c r="N304" i="3" s="1"/>
  <c r="N303" i="3" s="1"/>
  <c r="N302" i="3" s="1"/>
  <c r="N301" i="3" s="1"/>
  <c r="N323" i="3"/>
  <c r="O323" i="3"/>
  <c r="N325" i="3"/>
  <c r="O325" i="3"/>
  <c r="N336" i="3"/>
  <c r="O336" i="3"/>
  <c r="N334" i="3"/>
  <c r="N333" i="3" s="1"/>
  <c r="N332" i="3" s="1"/>
  <c r="N331" i="3" s="1"/>
  <c r="N330" i="3" s="1"/>
  <c r="N329" i="3" s="1"/>
  <c r="N328" i="3" s="1"/>
  <c r="N327" i="3" s="1"/>
  <c r="O334" i="3"/>
  <c r="O333" i="3" s="1"/>
  <c r="O332" i="3" s="1"/>
  <c r="O331" i="3" s="1"/>
  <c r="O330" i="3" s="1"/>
  <c r="O329" i="3" s="1"/>
  <c r="O328" i="3" s="1"/>
  <c r="O327" i="3" s="1"/>
  <c r="N184" i="3"/>
  <c r="N183" i="3" s="1"/>
  <c r="N182" i="3" s="1"/>
  <c r="N173" i="3" s="1"/>
  <c r="N172" i="3" s="1"/>
  <c r="N171" i="3" s="1"/>
  <c r="N170" i="3" s="1"/>
  <c r="N169" i="3" s="1"/>
  <c r="N159" i="3" s="1"/>
  <c r="O184" i="3"/>
  <c r="O183" i="3" s="1"/>
  <c r="O182" i="3" s="1"/>
  <c r="O173" i="3" s="1"/>
  <c r="O172" i="3" s="1"/>
  <c r="O171" i="3" s="1"/>
  <c r="O170" i="3" s="1"/>
  <c r="O169" i="3" s="1"/>
  <c r="O159" i="3" s="1"/>
  <c r="O322" i="3" l="1"/>
  <c r="O321" i="3" s="1"/>
  <c r="O320" i="3" s="1"/>
  <c r="O319" i="3" s="1"/>
  <c r="O318" i="3" s="1"/>
  <c r="O317" i="3" s="1"/>
  <c r="O316" i="3" s="1"/>
  <c r="N322" i="3"/>
  <c r="N321" i="3" s="1"/>
  <c r="N320" i="3" s="1"/>
  <c r="N319" i="3" s="1"/>
  <c r="N318" i="3" s="1"/>
  <c r="N317" i="3" s="1"/>
  <c r="N316" i="3" s="1"/>
  <c r="O315" i="3"/>
  <c r="N315" i="3"/>
  <c r="O12" i="3"/>
  <c r="O11" i="3" s="1"/>
  <c r="O10" i="3" s="1"/>
  <c r="N24" i="3"/>
  <c r="N23" i="3" s="1"/>
  <c r="N22" i="3" s="1"/>
  <c r="N13" i="3" s="1"/>
  <c r="N12" i="3" s="1"/>
  <c r="N11" i="3" s="1"/>
  <c r="N10" i="3" s="1"/>
  <c r="O24" i="3"/>
  <c r="O23" i="3" s="1"/>
  <c r="O22" i="3" s="1"/>
  <c r="N20" i="3"/>
  <c r="N19" i="3" s="1"/>
  <c r="N18" i="3" s="1"/>
  <c r="O20" i="3"/>
  <c r="O19" i="3" s="1"/>
  <c r="O18" i="3" s="1"/>
  <c r="P17" i="2" l="1"/>
  <c r="P18" i="2"/>
  <c r="P19" i="2"/>
  <c r="P20" i="2"/>
  <c r="P22" i="2"/>
  <c r="P24" i="2"/>
  <c r="P25" i="2"/>
  <c r="P26" i="2"/>
  <c r="P29" i="2"/>
  <c r="P30" i="2"/>
  <c r="P31" i="2"/>
  <c r="P33" i="2"/>
  <c r="P34" i="2"/>
  <c r="P36" i="2"/>
  <c r="P38" i="2"/>
  <c r="P39" i="2"/>
  <c r="P41" i="2"/>
  <c r="P42" i="2"/>
  <c r="P44" i="2"/>
  <c r="P45" i="2"/>
  <c r="P47" i="2"/>
  <c r="P48" i="2"/>
  <c r="P49" i="2"/>
  <c r="P50" i="2"/>
  <c r="P55" i="2"/>
  <c r="P56" i="2"/>
  <c r="P57" i="2"/>
  <c r="P61" i="2"/>
  <c r="P62" i="2"/>
  <c r="P66" i="2"/>
  <c r="P76" i="2"/>
  <c r="P77" i="2"/>
  <c r="P79" i="2"/>
  <c r="P89" i="2"/>
  <c r="P90" i="2"/>
  <c r="P91" i="2"/>
  <c r="P94" i="2"/>
  <c r="P96" i="2"/>
  <c r="P97" i="2"/>
  <c r="P98" i="2"/>
  <c r="P107" i="2"/>
  <c r="P108" i="2"/>
  <c r="N11" i="2" l="1"/>
  <c r="N10" i="2" s="1"/>
  <c r="N9" i="2" s="1"/>
  <c r="N8" i="2" s="1"/>
  <c r="O11" i="2"/>
  <c r="N13" i="2"/>
  <c r="O13" i="2"/>
  <c r="N40" i="2"/>
  <c r="O40" i="2"/>
  <c r="O43" i="2"/>
  <c r="N43" i="2"/>
  <c r="M46" i="2"/>
  <c r="N46" i="2"/>
  <c r="O46" i="2"/>
  <c r="P46" i="2" s="1"/>
  <c r="N51" i="2"/>
  <c r="O51" i="2"/>
  <c r="N54" i="2"/>
  <c r="N53" i="2" s="1"/>
  <c r="O54" i="2"/>
  <c r="N60" i="2"/>
  <c r="N59" i="2" s="1"/>
  <c r="O60" i="2"/>
  <c r="N73" i="2"/>
  <c r="N72" i="2" s="1"/>
  <c r="N71" i="2" s="1"/>
  <c r="N70" i="2" s="1"/>
  <c r="N69" i="2" s="1"/>
  <c r="N68" i="2" s="1"/>
  <c r="N67" i="2" s="1"/>
  <c r="O73" i="2"/>
  <c r="N7" i="2" l="1"/>
  <c r="O72" i="2"/>
  <c r="O59" i="2"/>
  <c r="O53" i="2"/>
  <c r="O10" i="2"/>
  <c r="P27" i="1"/>
  <c r="P28" i="1"/>
  <c r="P29" i="1"/>
  <c r="P30" i="1"/>
  <c r="P31" i="1"/>
  <c r="P32" i="1"/>
  <c r="P60" i="1"/>
  <c r="P84" i="1"/>
  <c r="P94" i="1"/>
  <c r="P128" i="1"/>
  <c r="P139" i="1"/>
  <c r="N162" i="1"/>
  <c r="N161" i="1" s="1"/>
  <c r="N160" i="1" s="1"/>
  <c r="N159" i="1" s="1"/>
  <c r="N158" i="1" s="1"/>
  <c r="N157" i="1" s="1"/>
  <c r="N156" i="1" s="1"/>
  <c r="N155" i="1" s="1"/>
  <c r="N154" i="1" s="1"/>
  <c r="O162" i="1"/>
  <c r="O161" i="1" s="1"/>
  <c r="O160" i="1" s="1"/>
  <c r="O159" i="1" s="1"/>
  <c r="O158" i="1" s="1"/>
  <c r="O157" i="1" s="1"/>
  <c r="O156" i="1" s="1"/>
  <c r="O155" i="1" s="1"/>
  <c r="O154" i="1" s="1"/>
  <c r="O9" i="2" l="1"/>
  <c r="O71" i="2"/>
  <c r="N151" i="1"/>
  <c r="N150" i="1" s="1"/>
  <c r="N149" i="1" s="1"/>
  <c r="N148" i="1" s="1"/>
  <c r="N147" i="1" s="1"/>
  <c r="N146" i="1" s="1"/>
  <c r="N145" i="1" s="1"/>
  <c r="N144" i="1" s="1"/>
  <c r="N143" i="1" s="1"/>
  <c r="O151" i="1"/>
  <c r="N141" i="1"/>
  <c r="N140" i="1" s="1"/>
  <c r="N135" i="1" s="1"/>
  <c r="N134" i="1" s="1"/>
  <c r="N133" i="1" s="1"/>
  <c r="N132" i="1" s="1"/>
  <c r="N131" i="1" s="1"/>
  <c r="N130" i="1" s="1"/>
  <c r="N129" i="1" s="1"/>
  <c r="O141" i="1"/>
  <c r="N93" i="1"/>
  <c r="N92" i="1" s="1"/>
  <c r="N91" i="1" s="1"/>
  <c r="N90" i="1" s="1"/>
  <c r="N89" i="1" s="1"/>
  <c r="N88" i="1" s="1"/>
  <c r="N87" i="1" s="1"/>
  <c r="N86" i="1" s="1"/>
  <c r="N85" i="1" s="1"/>
  <c r="O93" i="1"/>
  <c r="N83" i="1"/>
  <c r="N82" i="1" s="1"/>
  <c r="N81" i="1" s="1"/>
  <c r="N80" i="1" s="1"/>
  <c r="N79" i="1" s="1"/>
  <c r="N78" i="1" s="1"/>
  <c r="N77" i="1" s="1"/>
  <c r="N76" i="1" s="1"/>
  <c r="O83" i="1"/>
  <c r="N74" i="1"/>
  <c r="N73" i="1" s="1"/>
  <c r="O74" i="1"/>
  <c r="N71" i="1"/>
  <c r="N70" i="1" s="1"/>
  <c r="N69" i="1" s="1"/>
  <c r="N68" i="1" s="1"/>
  <c r="N67" i="1" s="1"/>
  <c r="N66" i="1" s="1"/>
  <c r="N65" i="1" s="1"/>
  <c r="N64" i="1" s="1"/>
  <c r="O71" i="1"/>
  <c r="N49" i="1"/>
  <c r="N48" i="1" s="1"/>
  <c r="N47" i="1" s="1"/>
  <c r="N46" i="1" s="1"/>
  <c r="N45" i="1" s="1"/>
  <c r="N44" i="1" s="1"/>
  <c r="N43" i="1" s="1"/>
  <c r="O49" i="1"/>
  <c r="N40" i="1"/>
  <c r="N39" i="1" s="1"/>
  <c r="N38" i="1" s="1"/>
  <c r="N37" i="1" s="1"/>
  <c r="N36" i="1" s="1"/>
  <c r="N35" i="1" s="1"/>
  <c r="N34" i="1" s="1"/>
  <c r="N33" i="1" s="1"/>
  <c r="O40" i="1" l="1"/>
  <c r="O48" i="1"/>
  <c r="O70" i="1"/>
  <c r="O73" i="1"/>
  <c r="O82" i="1"/>
  <c r="O92" i="1"/>
  <c r="O140" i="1"/>
  <c r="O150" i="1"/>
  <c r="O70" i="2"/>
  <c r="O8" i="2"/>
  <c r="N63" i="1"/>
  <c r="N157" i="3"/>
  <c r="N156" i="3" s="1"/>
  <c r="N155" i="3" s="1"/>
  <c r="N154" i="3" s="1"/>
  <c r="N153" i="3" s="1"/>
  <c r="N152" i="3" s="1"/>
  <c r="N151" i="3" s="1"/>
  <c r="N150" i="3" s="1"/>
  <c r="N149" i="3" s="1"/>
  <c r="O157" i="3"/>
  <c r="O156" i="3" s="1"/>
  <c r="O155" i="3" s="1"/>
  <c r="O154" i="3" s="1"/>
  <c r="O153" i="3" s="1"/>
  <c r="O152" i="3" s="1"/>
  <c r="O151" i="3" s="1"/>
  <c r="O150" i="3" s="1"/>
  <c r="O149" i="3" s="1"/>
  <c r="N147" i="3"/>
  <c r="O147" i="3"/>
  <c r="N145" i="3"/>
  <c r="O145" i="3"/>
  <c r="N143" i="3"/>
  <c r="O143" i="3"/>
  <c r="N141" i="3"/>
  <c r="O141" i="3"/>
  <c r="N139" i="3"/>
  <c r="N138" i="3" s="1"/>
  <c r="N137" i="3" s="1"/>
  <c r="N136" i="3" s="1"/>
  <c r="N135" i="3" s="1"/>
  <c r="N134" i="3" s="1"/>
  <c r="N133" i="3" s="1"/>
  <c r="O139" i="3"/>
  <c r="O138" i="3" s="1"/>
  <c r="O137" i="3" s="1"/>
  <c r="O136" i="3" s="1"/>
  <c r="O135" i="3" s="1"/>
  <c r="O134" i="3" s="1"/>
  <c r="O133" i="3" s="1"/>
  <c r="N131" i="3"/>
  <c r="O131" i="3"/>
  <c r="N129" i="3"/>
  <c r="O129" i="3"/>
  <c r="N127" i="3"/>
  <c r="O127" i="3"/>
  <c r="N125" i="3"/>
  <c r="N124" i="3" s="1"/>
  <c r="N123" i="3" s="1"/>
  <c r="N122" i="3" s="1"/>
  <c r="N121" i="3" s="1"/>
  <c r="N120" i="3" s="1"/>
  <c r="N119" i="3" s="1"/>
  <c r="O125" i="3"/>
  <c r="O124" i="3" s="1"/>
  <c r="O123" i="3" s="1"/>
  <c r="O122" i="3" s="1"/>
  <c r="O121" i="3" s="1"/>
  <c r="O120" i="3" s="1"/>
  <c r="O119" i="3" s="1"/>
  <c r="N116" i="3"/>
  <c r="O116" i="3"/>
  <c r="O114" i="3"/>
  <c r="N114" i="3"/>
  <c r="N112" i="3"/>
  <c r="O112" i="3"/>
  <c r="N110" i="3"/>
  <c r="O110" i="3"/>
  <c r="N108" i="3"/>
  <c r="O108" i="3"/>
  <c r="N106" i="3"/>
  <c r="O106" i="3"/>
  <c r="N104" i="3"/>
  <c r="O104" i="3"/>
  <c r="N101" i="3"/>
  <c r="O101" i="3"/>
  <c r="N99" i="3"/>
  <c r="O99" i="3"/>
  <c r="N95" i="3"/>
  <c r="O95" i="3"/>
  <c r="N91" i="3"/>
  <c r="O91" i="3"/>
  <c r="N89" i="3"/>
  <c r="O89" i="3"/>
  <c r="N87" i="3"/>
  <c r="O87" i="3"/>
  <c r="N84" i="3"/>
  <c r="O84" i="3"/>
  <c r="N81" i="3"/>
  <c r="O81" i="3"/>
  <c r="N79" i="3"/>
  <c r="O79" i="3"/>
  <c r="O75" i="3"/>
  <c r="N73" i="3"/>
  <c r="O73" i="3"/>
  <c r="N71" i="3"/>
  <c r="O71" i="3"/>
  <c r="N67" i="3"/>
  <c r="O67" i="3"/>
  <c r="N65" i="3"/>
  <c r="O65" i="3"/>
  <c r="N63" i="3"/>
  <c r="O63" i="3"/>
  <c r="O149" i="1" l="1"/>
  <c r="O135" i="1"/>
  <c r="O91" i="1"/>
  <c r="O81" i="1"/>
  <c r="O69" i="1"/>
  <c r="O47" i="1"/>
  <c r="O39" i="1"/>
  <c r="O69" i="2"/>
  <c r="N118" i="3"/>
  <c r="O118" i="3"/>
  <c r="N60" i="3"/>
  <c r="O60" i="3"/>
  <c r="N58" i="3"/>
  <c r="O58" i="3"/>
  <c r="N52" i="3"/>
  <c r="O52" i="3"/>
  <c r="N56" i="3"/>
  <c r="O56" i="3"/>
  <c r="M75" i="3"/>
  <c r="M129" i="3"/>
  <c r="M127" i="3"/>
  <c r="M110" i="3"/>
  <c r="M104" i="3"/>
  <c r="M101" i="3"/>
  <c r="M99" i="3"/>
  <c r="M91" i="3"/>
  <c r="M89" i="3"/>
  <c r="M87" i="3"/>
  <c r="M84" i="3"/>
  <c r="M81" i="3"/>
  <c r="M79" i="3"/>
  <c r="M71" i="3"/>
  <c r="M65" i="3"/>
  <c r="M63" i="3"/>
  <c r="M60" i="3"/>
  <c r="M58" i="3"/>
  <c r="O38" i="1" l="1"/>
  <c r="O46" i="1"/>
  <c r="O68" i="1"/>
  <c r="O80" i="1"/>
  <c r="O90" i="1"/>
  <c r="O134" i="1"/>
  <c r="O148" i="1"/>
  <c r="N51" i="3"/>
  <c r="N50" i="3" s="1"/>
  <c r="N43" i="3" s="1"/>
  <c r="N42" i="3" s="1"/>
  <c r="N41" i="3" s="1"/>
  <c r="N40" i="3" s="1"/>
  <c r="N39" i="3" s="1"/>
  <c r="N38" i="3" s="1"/>
  <c r="O51" i="3"/>
  <c r="O50" i="3" s="1"/>
  <c r="O43" i="3" s="1"/>
  <c r="O42" i="3" s="1"/>
  <c r="O41" i="3" s="1"/>
  <c r="O40" i="3" s="1"/>
  <c r="O39" i="3" s="1"/>
  <c r="O38" i="3" s="1"/>
  <c r="O68" i="2"/>
  <c r="P47" i="3"/>
  <c r="P49" i="3"/>
  <c r="P53" i="3"/>
  <c r="P54" i="3"/>
  <c r="P55" i="3"/>
  <c r="P57" i="3"/>
  <c r="P59" i="3"/>
  <c r="P61" i="3"/>
  <c r="P62" i="3"/>
  <c r="P64" i="3"/>
  <c r="P66" i="3"/>
  <c r="P68" i="3"/>
  <c r="P69" i="3"/>
  <c r="P70" i="3"/>
  <c r="P72" i="3"/>
  <c r="P74" i="3"/>
  <c r="P76" i="3"/>
  <c r="P77" i="3"/>
  <c r="P78" i="3"/>
  <c r="P80" i="3"/>
  <c r="P82" i="3"/>
  <c r="P83" i="3"/>
  <c r="P85" i="3"/>
  <c r="P86" i="3"/>
  <c r="P88" i="3"/>
  <c r="P90" i="3"/>
  <c r="P92" i="3"/>
  <c r="P93" i="3"/>
  <c r="P94" i="3"/>
  <c r="P96" i="3"/>
  <c r="P97" i="3"/>
  <c r="P98" i="3"/>
  <c r="P100" i="3"/>
  <c r="P102" i="3"/>
  <c r="P103" i="3"/>
  <c r="P105" i="3"/>
  <c r="P107" i="3"/>
  <c r="P109" i="3"/>
  <c r="P111" i="3"/>
  <c r="P113" i="3"/>
  <c r="P115" i="3"/>
  <c r="P117" i="3"/>
  <c r="P126" i="3"/>
  <c r="P128" i="3"/>
  <c r="P130" i="3"/>
  <c r="P132" i="3"/>
  <c r="P140" i="3"/>
  <c r="P142" i="3"/>
  <c r="P144" i="3"/>
  <c r="P146" i="3"/>
  <c r="P148" i="3"/>
  <c r="P158" i="3"/>
  <c r="P181" i="3"/>
  <c r="P185" i="3"/>
  <c r="P212" i="3"/>
  <c r="P213" i="3"/>
  <c r="P229" i="3"/>
  <c r="P231" i="3"/>
  <c r="P233" i="3"/>
  <c r="P236" i="3"/>
  <c r="P239" i="3"/>
  <c r="P241" i="3"/>
  <c r="P255" i="3"/>
  <c r="P256" i="3"/>
  <c r="P258" i="3"/>
  <c r="P259" i="3"/>
  <c r="P260" i="3"/>
  <c r="P261" i="3"/>
  <c r="P263" i="3"/>
  <c r="P269" i="3"/>
  <c r="P271" i="3"/>
  <c r="P285" i="3"/>
  <c r="P288" i="3"/>
  <c r="P324" i="3"/>
  <c r="P347" i="3"/>
  <c r="P348" i="3"/>
  <c r="P17" i="3"/>
  <c r="P21" i="3"/>
  <c r="P25" i="3"/>
  <c r="N36" i="3"/>
  <c r="N35" i="3" s="1"/>
  <c r="N34" i="3" s="1"/>
  <c r="O36" i="3"/>
  <c r="O35" i="3" s="1"/>
  <c r="O34" i="3" s="1"/>
  <c r="N32" i="3"/>
  <c r="N31" i="3" s="1"/>
  <c r="N30" i="3" s="1"/>
  <c r="O32" i="3"/>
  <c r="O31" i="3" s="1"/>
  <c r="O30" i="3" s="1"/>
  <c r="N283" i="3"/>
  <c r="O283" i="3"/>
  <c r="N286" i="3"/>
  <c r="O286" i="3"/>
  <c r="N291" i="3"/>
  <c r="N290" i="3" s="1"/>
  <c r="N289" i="3" s="1"/>
  <c r="O291" i="3"/>
  <c r="O290" i="3" s="1"/>
  <c r="O289" i="3" s="1"/>
  <c r="O147" i="1" l="1"/>
  <c r="O133" i="1"/>
  <c r="O89" i="1"/>
  <c r="O79" i="1"/>
  <c r="O67" i="1"/>
  <c r="O45" i="1"/>
  <c r="O37" i="1"/>
  <c r="O67" i="2"/>
  <c r="O282" i="3"/>
  <c r="O281" i="3" s="1"/>
  <c r="N282" i="3"/>
  <c r="N281" i="3" s="1"/>
  <c r="N29" i="3"/>
  <c r="N28" i="3" s="1"/>
  <c r="N27" i="3" s="1"/>
  <c r="N26" i="3" s="1"/>
  <c r="N9" i="3" s="1"/>
  <c r="N8" i="3" s="1"/>
  <c r="O29" i="3"/>
  <c r="N279" i="3"/>
  <c r="N278" i="3" s="1"/>
  <c r="N277" i="3" s="1"/>
  <c r="O279" i="3"/>
  <c r="N211" i="3"/>
  <c r="N210" i="3" s="1"/>
  <c r="N209" i="3" s="1"/>
  <c r="O211" i="3"/>
  <c r="N206" i="3"/>
  <c r="N205" i="3" s="1"/>
  <c r="N204" i="3" s="1"/>
  <c r="O206" i="3"/>
  <c r="N194" i="3"/>
  <c r="N193" i="3" s="1"/>
  <c r="N192" i="3" s="1"/>
  <c r="O194" i="3"/>
  <c r="N198" i="3"/>
  <c r="N197" i="3" s="1"/>
  <c r="N196" i="3" s="1"/>
  <c r="O198" i="3"/>
  <c r="P37" i="3"/>
  <c r="P33" i="3"/>
  <c r="P163" i="1"/>
  <c r="P164" i="1"/>
  <c r="O115" i="1"/>
  <c r="N115" i="1"/>
  <c r="N114" i="1" s="1"/>
  <c r="N113" i="1" s="1"/>
  <c r="N112" i="1" s="1"/>
  <c r="N111" i="1" s="1"/>
  <c r="N110" i="1" s="1"/>
  <c r="N109" i="1" s="1"/>
  <c r="N96" i="1" s="1"/>
  <c r="N95" i="1" s="1"/>
  <c r="N7" i="1" s="1"/>
  <c r="O114" i="1" l="1"/>
  <c r="O36" i="1"/>
  <c r="O44" i="1"/>
  <c r="O66" i="1"/>
  <c r="O78" i="1"/>
  <c r="O88" i="1"/>
  <c r="O132" i="1"/>
  <c r="O146" i="1"/>
  <c r="O7" i="2"/>
  <c r="N276" i="3"/>
  <c r="N275" i="3" s="1"/>
  <c r="N274" i="3" s="1"/>
  <c r="N273" i="3" s="1"/>
  <c r="N214" i="3" s="1"/>
  <c r="O197" i="3"/>
  <c r="O193" i="3"/>
  <c r="O205" i="3"/>
  <c r="O210" i="3"/>
  <c r="O278" i="3"/>
  <c r="O28" i="3"/>
  <c r="N191" i="3"/>
  <c r="N190" i="3" s="1"/>
  <c r="N189" i="3" s="1"/>
  <c r="N188" i="3" s="1"/>
  <c r="N203" i="3"/>
  <c r="N202" i="3" s="1"/>
  <c r="N201" i="3" s="1"/>
  <c r="N200" i="3" s="1"/>
  <c r="O113" i="1" l="1"/>
  <c r="O145" i="1"/>
  <c r="O131" i="1"/>
  <c r="O87" i="1"/>
  <c r="O77" i="1"/>
  <c r="O65" i="1"/>
  <c r="O43" i="1"/>
  <c r="O35" i="1"/>
  <c r="N187" i="3"/>
  <c r="N186" i="3" s="1"/>
  <c r="N7" i="3" s="1"/>
  <c r="O27" i="3"/>
  <c r="O277" i="3"/>
  <c r="O209" i="3"/>
  <c r="O204" i="3"/>
  <c r="O192" i="3"/>
  <c r="O196" i="3"/>
  <c r="M52" i="3"/>
  <c r="M127" i="1"/>
  <c r="P127" i="1" s="1"/>
  <c r="O112" i="1" l="1"/>
  <c r="O34" i="1"/>
  <c r="O64" i="1"/>
  <c r="O76" i="1"/>
  <c r="O86" i="1"/>
  <c r="O130" i="1"/>
  <c r="O144" i="1"/>
  <c r="P52" i="3"/>
  <c r="O191" i="3"/>
  <c r="O203" i="3"/>
  <c r="O276" i="3"/>
  <c r="O26" i="3"/>
  <c r="O9" i="3" s="1"/>
  <c r="O8" i="3" s="1"/>
  <c r="M326" i="3"/>
  <c r="P326" i="3" s="1"/>
  <c r="O143" i="1" l="1"/>
  <c r="O85" i="1"/>
  <c r="O111" i="1"/>
  <c r="O129" i="1"/>
  <c r="O63" i="1"/>
  <c r="O33" i="1"/>
  <c r="O275" i="3"/>
  <c r="O202" i="3"/>
  <c r="O190" i="3"/>
  <c r="O110" i="1" l="1"/>
  <c r="O189" i="3"/>
  <c r="O201" i="3"/>
  <c r="O274" i="3"/>
  <c r="M24" i="3"/>
  <c r="P24" i="3" s="1"/>
  <c r="O109" i="1" l="1"/>
  <c r="M23" i="3"/>
  <c r="M22" i="3" s="1"/>
  <c r="P22" i="3" s="1"/>
  <c r="O273" i="3"/>
  <c r="O214" i="3" s="1"/>
  <c r="O200" i="3"/>
  <c r="O188" i="3"/>
  <c r="M26" i="1"/>
  <c r="P26" i="1" s="1"/>
  <c r="O96" i="1" l="1"/>
  <c r="O187" i="3"/>
  <c r="O186" i="3" s="1"/>
  <c r="O7" i="3" s="1"/>
  <c r="P23" i="3"/>
  <c r="M95" i="2"/>
  <c r="P95" i="2" s="1"/>
  <c r="M93" i="2"/>
  <c r="M88" i="2"/>
  <c r="O95" i="1" l="1"/>
  <c r="M87" i="2"/>
  <c r="P87" i="2" s="1"/>
  <c r="P88" i="2"/>
  <c r="M92" i="2"/>
  <c r="P92" i="2" s="1"/>
  <c r="P93" i="2"/>
  <c r="M78" i="2"/>
  <c r="P78" i="2" s="1"/>
  <c r="M75" i="2"/>
  <c r="M86" i="2" l="1"/>
  <c r="P86" i="2" s="1"/>
  <c r="O7" i="1"/>
  <c r="M74" i="2"/>
  <c r="P74" i="2" s="1"/>
  <c r="P75" i="2"/>
  <c r="M106" i="2"/>
  <c r="P106" i="2" s="1"/>
  <c r="M207" i="3" l="1"/>
  <c r="P207" i="3" s="1"/>
  <c r="M211" i="3"/>
  <c r="M36" i="3"/>
  <c r="M210" i="3" l="1"/>
  <c r="P211" i="3"/>
  <c r="M35" i="3"/>
  <c r="P36" i="3"/>
  <c r="M153" i="1"/>
  <c r="P153" i="1" s="1"/>
  <c r="M152" i="1"/>
  <c r="M310" i="3"/>
  <c r="M104" i="1"/>
  <c r="P104" i="1" s="1"/>
  <c r="M108" i="1"/>
  <c r="P108" i="1" s="1"/>
  <c r="M107" i="1"/>
  <c r="P107" i="1" s="1"/>
  <c r="M105" i="1"/>
  <c r="P105" i="1" s="1"/>
  <c r="M106" i="1"/>
  <c r="P106" i="1" s="1"/>
  <c r="M221" i="3"/>
  <c r="P221" i="3" s="1"/>
  <c r="M272" i="3"/>
  <c r="P272" i="3" s="1"/>
  <c r="M245" i="3"/>
  <c r="P245" i="3" s="1"/>
  <c r="M235" i="3"/>
  <c r="M267" i="3"/>
  <c r="P267" i="3" s="1"/>
  <c r="M177" i="3"/>
  <c r="P177" i="3" s="1"/>
  <c r="M62" i="1"/>
  <c r="P62" i="1" s="1"/>
  <c r="M151" i="1" l="1"/>
  <c r="P151" i="1" s="1"/>
  <c r="P152" i="1"/>
  <c r="P310" i="3"/>
  <c r="M309" i="3"/>
  <c r="P235" i="3"/>
  <c r="M209" i="3"/>
  <c r="P209" i="3" s="1"/>
  <c r="P210" i="3"/>
  <c r="M34" i="3"/>
  <c r="P34" i="3" s="1"/>
  <c r="P35" i="3"/>
  <c r="M314" i="3"/>
  <c r="P314" i="3" s="1"/>
  <c r="M313" i="3" l="1"/>
  <c r="M312" i="3" s="1"/>
  <c r="M243" i="3"/>
  <c r="P243" i="3" s="1"/>
  <c r="P313" i="3" l="1"/>
  <c r="M311" i="3"/>
  <c r="P311" i="3" s="1"/>
  <c r="P312" i="3"/>
  <c r="M265" i="3"/>
  <c r="P265" i="3" s="1"/>
  <c r="M262" i="3"/>
  <c r="P262" i="3" s="1"/>
  <c r="M264" i="3"/>
  <c r="P264" i="3" s="1"/>
  <c r="M199" i="3" l="1"/>
  <c r="P199" i="3" s="1"/>
  <c r="M287" i="3" l="1"/>
  <c r="P287" i="3" l="1"/>
  <c r="M286" i="3"/>
  <c r="P286" i="3" s="1"/>
  <c r="M117" i="1"/>
  <c r="P117" i="1" s="1"/>
  <c r="M116" i="1"/>
  <c r="P116" i="1" s="1"/>
  <c r="M284" i="3" l="1"/>
  <c r="P284" i="3" s="1"/>
  <c r="M292" i="3" l="1"/>
  <c r="P292" i="3" s="1"/>
  <c r="M20" i="4" l="1"/>
  <c r="P129" i="3" l="1"/>
  <c r="P127" i="3"/>
  <c r="M346" i="3" l="1"/>
  <c r="P346" i="3" s="1"/>
  <c r="M16" i="2" l="1"/>
  <c r="P16" i="2" s="1"/>
  <c r="M21" i="2"/>
  <c r="P21" i="2" s="1"/>
  <c r="M23" i="2"/>
  <c r="P23" i="2" s="1"/>
  <c r="M28" i="2" l="1"/>
  <c r="P28" i="2" s="1"/>
  <c r="M32" i="2"/>
  <c r="P32" i="2" s="1"/>
  <c r="M35" i="2"/>
  <c r="P35" i="2" s="1"/>
  <c r="M37" i="2"/>
  <c r="P37" i="2" s="1"/>
  <c r="M40" i="2"/>
  <c r="P40" i="2" s="1"/>
  <c r="M43" i="2"/>
  <c r="P43" i="2" s="1"/>
  <c r="M54" i="2"/>
  <c r="M60" i="2"/>
  <c r="P60" i="2" s="1"/>
  <c r="M65" i="2"/>
  <c r="M15" i="2"/>
  <c r="P15" i="2" s="1"/>
  <c r="M73" i="2"/>
  <c r="M72" i="2" l="1"/>
  <c r="P73" i="2"/>
  <c r="M64" i="2"/>
  <c r="P65" i="2"/>
  <c r="M53" i="2"/>
  <c r="P54" i="2"/>
  <c r="M27" i="2"/>
  <c r="M85" i="2"/>
  <c r="M59" i="2"/>
  <c r="P59" i="2" s="1"/>
  <c r="M84" i="2" l="1"/>
  <c r="P85" i="2"/>
  <c r="M14" i="2"/>
  <c r="P27" i="2"/>
  <c r="M52" i="2"/>
  <c r="P52" i="2" s="1"/>
  <c r="P53" i="2"/>
  <c r="M63" i="2"/>
  <c r="P63" i="2" s="1"/>
  <c r="P64" i="2"/>
  <c r="M71" i="2"/>
  <c r="P72" i="2"/>
  <c r="M46" i="3"/>
  <c r="P46" i="3" s="1"/>
  <c r="M48" i="3"/>
  <c r="P48" i="3" s="1"/>
  <c r="M56" i="3"/>
  <c r="P58" i="3"/>
  <c r="P60" i="3"/>
  <c r="P63" i="3"/>
  <c r="P65" i="3"/>
  <c r="M67" i="3"/>
  <c r="P67" i="3" s="1"/>
  <c r="P71" i="3"/>
  <c r="M73" i="3"/>
  <c r="P73" i="3" s="1"/>
  <c r="P75" i="3"/>
  <c r="P79" i="3"/>
  <c r="P81" i="3"/>
  <c r="P84" i="3"/>
  <c r="P87" i="3"/>
  <c r="P89" i="3"/>
  <c r="P91" i="3"/>
  <c r="M95" i="3"/>
  <c r="P95" i="3" s="1"/>
  <c r="P99" i="3"/>
  <c r="P101" i="3"/>
  <c r="P104" i="3"/>
  <c r="M106" i="3"/>
  <c r="P106" i="3" s="1"/>
  <c r="M108" i="3"/>
  <c r="P108" i="3" s="1"/>
  <c r="P110" i="3"/>
  <c r="M112" i="3"/>
  <c r="P112" i="3" s="1"/>
  <c r="M114" i="3"/>
  <c r="P114" i="3" s="1"/>
  <c r="M116" i="3"/>
  <c r="P116" i="3" s="1"/>
  <c r="M125" i="3"/>
  <c r="M124" i="3" s="1"/>
  <c r="M131" i="3"/>
  <c r="P131" i="3" s="1"/>
  <c r="M139" i="3"/>
  <c r="M141" i="3"/>
  <c r="P141" i="3" s="1"/>
  <c r="M143" i="3"/>
  <c r="P143" i="3" s="1"/>
  <c r="M145" i="3"/>
  <c r="P145" i="3" s="1"/>
  <c r="M147" i="3"/>
  <c r="P147" i="3" s="1"/>
  <c r="M157" i="3"/>
  <c r="M168" i="3"/>
  <c r="M167" i="3" s="1"/>
  <c r="M176" i="3"/>
  <c r="M180" i="3"/>
  <c r="M184" i="3"/>
  <c r="M195" i="3"/>
  <c r="M198" i="3"/>
  <c r="M208" i="3"/>
  <c r="P208" i="3" s="1"/>
  <c r="M220" i="3"/>
  <c r="M230" i="3"/>
  <c r="M232" i="3"/>
  <c r="P232" i="3" s="1"/>
  <c r="M237" i="3"/>
  <c r="M234" i="3" s="1"/>
  <c r="M238" i="3"/>
  <c r="P238" i="3" s="1"/>
  <c r="M240" i="3"/>
  <c r="P240" i="3" s="1"/>
  <c r="M242" i="3"/>
  <c r="P242" i="3" s="1"/>
  <c r="M244" i="3"/>
  <c r="P244" i="3" s="1"/>
  <c r="M253" i="3"/>
  <c r="M254" i="3"/>
  <c r="P254" i="3" s="1"/>
  <c r="M257" i="3"/>
  <c r="P257" i="3" s="1"/>
  <c r="M266" i="3"/>
  <c r="P266" i="3" s="1"/>
  <c r="M268" i="3"/>
  <c r="P268" i="3" s="1"/>
  <c r="M270" i="3"/>
  <c r="P270" i="3" s="1"/>
  <c r="M280" i="3"/>
  <c r="M283" i="3"/>
  <c r="M291" i="3"/>
  <c r="M300" i="3"/>
  <c r="M323" i="3"/>
  <c r="M325" i="3"/>
  <c r="P325" i="3" s="1"/>
  <c r="M335" i="3"/>
  <c r="M337" i="3"/>
  <c r="M345" i="3"/>
  <c r="M138" i="3" l="1"/>
  <c r="P323" i="3"/>
  <c r="M322" i="3"/>
  <c r="P176" i="3"/>
  <c r="M175" i="3"/>
  <c r="P157" i="3"/>
  <c r="M156" i="3"/>
  <c r="M51" i="3"/>
  <c r="M50" i="3" s="1"/>
  <c r="M70" i="2"/>
  <c r="P71" i="2"/>
  <c r="M13" i="2"/>
  <c r="P13" i="2" s="1"/>
  <c r="P14" i="2"/>
  <c r="M83" i="2"/>
  <c r="P84" i="2"/>
  <c r="P253" i="3"/>
  <c r="M252" i="3"/>
  <c r="P220" i="3"/>
  <c r="M219" i="3"/>
  <c r="P139" i="3"/>
  <c r="P125" i="3"/>
  <c r="P56" i="3"/>
  <c r="M344" i="3"/>
  <c r="P345" i="3"/>
  <c r="M336" i="3"/>
  <c r="P336" i="3" s="1"/>
  <c r="P337" i="3"/>
  <c r="M299" i="3"/>
  <c r="P300" i="3"/>
  <c r="M282" i="3"/>
  <c r="P282" i="3" s="1"/>
  <c r="P283" i="3"/>
  <c r="P234" i="3"/>
  <c r="P237" i="3"/>
  <c r="M194" i="3"/>
  <c r="P195" i="3"/>
  <c r="M179" i="3"/>
  <c r="P180" i="3"/>
  <c r="M334" i="3"/>
  <c r="P334" i="3" s="1"/>
  <c r="P335" i="3"/>
  <c r="M290" i="3"/>
  <c r="P291" i="3"/>
  <c r="M279" i="3"/>
  <c r="P280" i="3"/>
  <c r="M228" i="3"/>
  <c r="P230" i="3"/>
  <c r="M197" i="3"/>
  <c r="P198" i="3"/>
  <c r="M183" i="3"/>
  <c r="P184" i="3"/>
  <c r="P168" i="3"/>
  <c r="P309" i="3"/>
  <c r="M45" i="3"/>
  <c r="M206" i="3"/>
  <c r="P228" i="3" l="1"/>
  <c r="M227" i="3"/>
  <c r="M226" i="3" s="1"/>
  <c r="M82" i="2"/>
  <c r="P83" i="2"/>
  <c r="M69" i="2"/>
  <c r="P70" i="2"/>
  <c r="P299" i="3"/>
  <c r="M298" i="3"/>
  <c r="M297" i="3" s="1"/>
  <c r="M333" i="3"/>
  <c r="M332" i="3" s="1"/>
  <c r="P298" i="3"/>
  <c r="M308" i="3"/>
  <c r="M307" i="3" s="1"/>
  <c r="M306" i="3" s="1"/>
  <c r="M281" i="3"/>
  <c r="P281" i="3" s="1"/>
  <c r="M205" i="3"/>
  <c r="P206" i="3"/>
  <c r="M155" i="3"/>
  <c r="P156" i="3"/>
  <c r="M218" i="3"/>
  <c r="P219" i="3"/>
  <c r="M123" i="3"/>
  <c r="P124" i="3"/>
  <c r="M44" i="3"/>
  <c r="P45" i="3"/>
  <c r="M174" i="3"/>
  <c r="P175" i="3"/>
  <c r="M321" i="3"/>
  <c r="P322" i="3"/>
  <c r="P50" i="3"/>
  <c r="P51" i="3"/>
  <c r="M251" i="3"/>
  <c r="P252" i="3"/>
  <c r="M166" i="3"/>
  <c r="P167" i="3"/>
  <c r="M182" i="3"/>
  <c r="P182" i="3" s="1"/>
  <c r="P183" i="3"/>
  <c r="M196" i="3"/>
  <c r="P196" i="3" s="1"/>
  <c r="P197" i="3"/>
  <c r="M278" i="3"/>
  <c r="P279" i="3"/>
  <c r="M289" i="3"/>
  <c r="P289" i="3" s="1"/>
  <c r="P290" i="3"/>
  <c r="M178" i="3"/>
  <c r="P178" i="3" s="1"/>
  <c r="P179" i="3"/>
  <c r="M193" i="3"/>
  <c r="P194" i="3"/>
  <c r="M343" i="3"/>
  <c r="P344" i="3"/>
  <c r="M173" i="3" l="1"/>
  <c r="M172" i="3" s="1"/>
  <c r="P44" i="3"/>
  <c r="M43" i="3"/>
  <c r="M68" i="2"/>
  <c r="P69" i="2"/>
  <c r="M81" i="2"/>
  <c r="P82" i="2"/>
  <c r="P321" i="3"/>
  <c r="M320" i="3"/>
  <c r="P333" i="3"/>
  <c r="P308" i="3"/>
  <c r="P307" i="3"/>
  <c r="M305" i="3"/>
  <c r="P227" i="3"/>
  <c r="M42" i="3"/>
  <c r="M342" i="3"/>
  <c r="P343" i="3"/>
  <c r="M192" i="3"/>
  <c r="P193" i="3"/>
  <c r="M277" i="3"/>
  <c r="P278" i="3"/>
  <c r="M165" i="3"/>
  <c r="P166" i="3"/>
  <c r="M250" i="3"/>
  <c r="P251" i="3"/>
  <c r="P174" i="3"/>
  <c r="M296" i="3"/>
  <c r="P297" i="3"/>
  <c r="M122" i="3"/>
  <c r="P123" i="3"/>
  <c r="M217" i="3"/>
  <c r="P218" i="3"/>
  <c r="M225" i="3"/>
  <c r="P226" i="3"/>
  <c r="M154" i="3"/>
  <c r="P155" i="3"/>
  <c r="M204" i="3"/>
  <c r="P205" i="3"/>
  <c r="M331" i="3"/>
  <c r="P332" i="3"/>
  <c r="M80" i="2" l="1"/>
  <c r="P80" i="2" s="1"/>
  <c r="P81" i="2"/>
  <c r="M67" i="2"/>
  <c r="P67" i="2" s="1"/>
  <c r="P68" i="2"/>
  <c r="P306" i="3"/>
  <c r="P43" i="3"/>
  <c r="M330" i="3"/>
  <c r="P331" i="3"/>
  <c r="P204" i="3"/>
  <c r="M203" i="3"/>
  <c r="P320" i="3"/>
  <c r="M319" i="3"/>
  <c r="M153" i="3"/>
  <c r="P154" i="3"/>
  <c r="M224" i="3"/>
  <c r="P225" i="3"/>
  <c r="M216" i="3"/>
  <c r="P217" i="3"/>
  <c r="M121" i="3"/>
  <c r="P122" i="3"/>
  <c r="M295" i="3"/>
  <c r="P296" i="3"/>
  <c r="P173" i="3"/>
  <c r="M249" i="3"/>
  <c r="P250" i="3"/>
  <c r="M164" i="3"/>
  <c r="P165" i="3"/>
  <c r="P277" i="3"/>
  <c r="M276" i="3"/>
  <c r="P192" i="3"/>
  <c r="M191" i="3"/>
  <c r="M341" i="3"/>
  <c r="P342" i="3"/>
  <c r="M304" i="3"/>
  <c r="P305" i="3"/>
  <c r="M41" i="3"/>
  <c r="P42" i="3"/>
  <c r="M138" i="1"/>
  <c r="P138" i="1" s="1"/>
  <c r="M61" i="1"/>
  <c r="M17" i="1"/>
  <c r="P17" i="1" s="1"/>
  <c r="M59" i="1" l="1"/>
  <c r="P59" i="1" s="1"/>
  <c r="P61" i="1"/>
  <c r="M190" i="3"/>
  <c r="P191" i="3"/>
  <c r="M275" i="3"/>
  <c r="P276" i="3"/>
  <c r="M171" i="3"/>
  <c r="P172" i="3"/>
  <c r="M318" i="3"/>
  <c r="P319" i="3"/>
  <c r="M202" i="3"/>
  <c r="P203" i="3"/>
  <c r="M40" i="3"/>
  <c r="P41" i="3"/>
  <c r="M303" i="3"/>
  <c r="P304" i="3"/>
  <c r="M340" i="3"/>
  <c r="P341" i="3"/>
  <c r="M163" i="3"/>
  <c r="P164" i="3"/>
  <c r="M248" i="3"/>
  <c r="P249" i="3"/>
  <c r="M294" i="3"/>
  <c r="P295" i="3"/>
  <c r="M120" i="3"/>
  <c r="P121" i="3"/>
  <c r="M215" i="3"/>
  <c r="P216" i="3"/>
  <c r="M223" i="3"/>
  <c r="P224" i="3"/>
  <c r="M152" i="3"/>
  <c r="M151" i="3" s="1"/>
  <c r="P153" i="3"/>
  <c r="M329" i="3"/>
  <c r="P330" i="3"/>
  <c r="M75" i="1"/>
  <c r="P75" i="1" s="1"/>
  <c r="M328" i="3" l="1"/>
  <c r="P329" i="3"/>
  <c r="P152" i="3"/>
  <c r="M222" i="3"/>
  <c r="P222" i="3" s="1"/>
  <c r="P223" i="3"/>
  <c r="P215" i="3"/>
  <c r="M119" i="3"/>
  <c r="P120" i="3"/>
  <c r="M293" i="3"/>
  <c r="P293" i="3" s="1"/>
  <c r="P294" i="3"/>
  <c r="M247" i="3"/>
  <c r="P248" i="3"/>
  <c r="M162" i="3"/>
  <c r="P163" i="3"/>
  <c r="M339" i="3"/>
  <c r="P340" i="3"/>
  <c r="M302" i="3"/>
  <c r="P303" i="3"/>
  <c r="M39" i="3"/>
  <c r="P39" i="3" s="1"/>
  <c r="P40" i="3"/>
  <c r="M201" i="3"/>
  <c r="P202" i="3"/>
  <c r="M317" i="3"/>
  <c r="P318" i="3"/>
  <c r="M170" i="3"/>
  <c r="P171" i="3"/>
  <c r="M274" i="3"/>
  <c r="P275" i="3"/>
  <c r="M189" i="3"/>
  <c r="P190" i="3"/>
  <c r="M42" i="1"/>
  <c r="P42" i="1" s="1"/>
  <c r="M51" i="1"/>
  <c r="P51" i="1" s="1"/>
  <c r="P119" i="3" l="1"/>
  <c r="M188" i="3"/>
  <c r="P189" i="3"/>
  <c r="M273" i="3"/>
  <c r="P273" i="3" s="1"/>
  <c r="P274" i="3"/>
  <c r="M169" i="3"/>
  <c r="P170" i="3"/>
  <c r="M316" i="3"/>
  <c r="P317" i="3"/>
  <c r="M200" i="3"/>
  <c r="P201" i="3"/>
  <c r="M301" i="3"/>
  <c r="P301" i="3" s="1"/>
  <c r="P302" i="3"/>
  <c r="M338" i="3"/>
  <c r="P338" i="3" s="1"/>
  <c r="P339" i="3"/>
  <c r="M161" i="3"/>
  <c r="P162" i="3"/>
  <c r="M246" i="3"/>
  <c r="P246" i="3" s="1"/>
  <c r="P247" i="3"/>
  <c r="M150" i="3"/>
  <c r="M149" i="3" s="1"/>
  <c r="P151" i="3"/>
  <c r="M327" i="3"/>
  <c r="P327" i="3" s="1"/>
  <c r="P328" i="3"/>
  <c r="M142" i="1"/>
  <c r="M141" i="1" l="1"/>
  <c r="P141" i="1" s="1"/>
  <c r="P142" i="1"/>
  <c r="P188" i="3"/>
  <c r="M187" i="3"/>
  <c r="M214" i="3"/>
  <c r="P149" i="3"/>
  <c r="P150" i="3"/>
  <c r="M160" i="3"/>
  <c r="P160" i="3" s="1"/>
  <c r="P161" i="3"/>
  <c r="P200" i="3"/>
  <c r="M315" i="3"/>
  <c r="P315" i="3" s="1"/>
  <c r="P316" i="3"/>
  <c r="P169" i="3"/>
  <c r="M50" i="1"/>
  <c r="P50" i="1" s="1"/>
  <c r="M159" i="3" l="1"/>
  <c r="P159" i="3" s="1"/>
  <c r="P214" i="3"/>
  <c r="M186" i="3"/>
  <c r="P187" i="3"/>
  <c r="P186" i="3"/>
  <c r="M93" i="1"/>
  <c r="P93" i="1" s="1"/>
  <c r="M20" i="3" l="1"/>
  <c r="P20" i="3" s="1"/>
  <c r="M19" i="3" l="1"/>
  <c r="M103" i="1"/>
  <c r="P103" i="1" s="1"/>
  <c r="M18" i="3" l="1"/>
  <c r="P18" i="3" s="1"/>
  <c r="P19" i="3"/>
  <c r="M72" i="1"/>
  <c r="P72" i="1" s="1"/>
  <c r="M118" i="1" l="1"/>
  <c r="P118" i="1" s="1"/>
  <c r="M49" i="1" l="1"/>
  <c r="M48" i="1" l="1"/>
  <c r="P49" i="1"/>
  <c r="M162" i="1"/>
  <c r="M161" i="1" l="1"/>
  <c r="P162" i="1"/>
  <c r="M47" i="1"/>
  <c r="P48" i="1"/>
  <c r="M32" i="3"/>
  <c r="M46" i="1" l="1"/>
  <c r="P47" i="1"/>
  <c r="M160" i="1"/>
  <c r="P161" i="1"/>
  <c r="M31" i="3"/>
  <c r="P31" i="3" s="1"/>
  <c r="P32" i="3"/>
  <c r="M16" i="3"/>
  <c r="M159" i="1" l="1"/>
  <c r="P160" i="1"/>
  <c r="M45" i="1"/>
  <c r="P46" i="1"/>
  <c r="M30" i="3"/>
  <c r="P30" i="3" s="1"/>
  <c r="P16" i="3"/>
  <c r="M24" i="4"/>
  <c r="M22" i="4"/>
  <c r="M18" i="4"/>
  <c r="M16" i="4"/>
  <c r="M15" i="4" l="1"/>
  <c r="M44" i="1"/>
  <c r="P45" i="1"/>
  <c r="M158" i="1"/>
  <c r="P159" i="1"/>
  <c r="M29" i="3"/>
  <c r="M28" i="3" s="1"/>
  <c r="M137" i="3"/>
  <c r="P138" i="3"/>
  <c r="P15" i="3"/>
  <c r="M14" i="4"/>
  <c r="M13" i="4" s="1"/>
  <c r="M12" i="4" s="1"/>
  <c r="M11" i="4" s="1"/>
  <c r="M10" i="4" s="1"/>
  <c r="M9" i="4" s="1"/>
  <c r="M8" i="4" s="1"/>
  <c r="M7" i="4" s="1"/>
  <c r="M16" i="1"/>
  <c r="M25" i="1"/>
  <c r="M41" i="1"/>
  <c r="M58" i="1"/>
  <c r="M71" i="1"/>
  <c r="M74" i="1"/>
  <c r="M83" i="1"/>
  <c r="M92" i="1"/>
  <c r="M102" i="1"/>
  <c r="M115" i="1"/>
  <c r="M126" i="1"/>
  <c r="M137" i="1"/>
  <c r="M140" i="1"/>
  <c r="P140" i="1" s="1"/>
  <c r="M150" i="1"/>
  <c r="M136" i="1" l="1"/>
  <c r="P136" i="1" s="1"/>
  <c r="P137" i="1"/>
  <c r="M73" i="1"/>
  <c r="P73" i="1" s="1"/>
  <c r="P74" i="1"/>
  <c r="M57" i="1"/>
  <c r="P58" i="1"/>
  <c r="M24" i="1"/>
  <c r="P25" i="1"/>
  <c r="M149" i="1"/>
  <c r="P150" i="1"/>
  <c r="M114" i="1"/>
  <c r="P115" i="1"/>
  <c r="M91" i="1"/>
  <c r="P92" i="1"/>
  <c r="M125" i="1"/>
  <c r="P126" i="1"/>
  <c r="M101" i="1"/>
  <c r="P102" i="1"/>
  <c r="M82" i="1"/>
  <c r="P83" i="1"/>
  <c r="M70" i="1"/>
  <c r="P70" i="1" s="1"/>
  <c r="P71" i="1"/>
  <c r="M40" i="1"/>
  <c r="P41" i="1"/>
  <c r="M15" i="1"/>
  <c r="P16" i="1"/>
  <c r="M157" i="1"/>
  <c r="P158" i="1"/>
  <c r="M43" i="1"/>
  <c r="P43" i="1" s="1"/>
  <c r="P44" i="1"/>
  <c r="P29" i="3"/>
  <c r="M27" i="3"/>
  <c r="P28" i="3"/>
  <c r="P14" i="3"/>
  <c r="M136" i="3"/>
  <c r="P137" i="3"/>
  <c r="M69" i="1"/>
  <c r="P69" i="1" s="1"/>
  <c r="M135" i="1"/>
  <c r="M68" i="1"/>
  <c r="M105" i="2"/>
  <c r="M134" i="1" l="1"/>
  <c r="P135" i="1"/>
  <c r="M67" i="1"/>
  <c r="P68" i="1"/>
  <c r="M156" i="1"/>
  <c r="P157" i="1"/>
  <c r="M14" i="1"/>
  <c r="P15" i="1"/>
  <c r="M39" i="1"/>
  <c r="P40" i="1"/>
  <c r="M81" i="1"/>
  <c r="P82" i="1"/>
  <c r="M100" i="1"/>
  <c r="P101" i="1"/>
  <c r="M124" i="1"/>
  <c r="P125" i="1"/>
  <c r="M90" i="1"/>
  <c r="P91" i="1"/>
  <c r="M113" i="1"/>
  <c r="P114" i="1"/>
  <c r="M148" i="1"/>
  <c r="P149" i="1"/>
  <c r="M23" i="1"/>
  <c r="P24" i="1"/>
  <c r="M56" i="1"/>
  <c r="P57" i="1"/>
  <c r="M104" i="2"/>
  <c r="P105" i="2"/>
  <c r="M135" i="3"/>
  <c r="P136" i="3"/>
  <c r="P13" i="3"/>
  <c r="M12" i="3"/>
  <c r="M26" i="3"/>
  <c r="P26" i="3" s="1"/>
  <c r="P27" i="3"/>
  <c r="P56" i="1" l="1"/>
  <c r="M55" i="1"/>
  <c r="M22" i="1"/>
  <c r="P23" i="1"/>
  <c r="M147" i="1"/>
  <c r="P148" i="1"/>
  <c r="M112" i="1"/>
  <c r="P113" i="1"/>
  <c r="M89" i="1"/>
  <c r="P90" i="1"/>
  <c r="M123" i="1"/>
  <c r="P124" i="1"/>
  <c r="M99" i="1"/>
  <c r="P100" i="1"/>
  <c r="M80" i="1"/>
  <c r="P81" i="1"/>
  <c r="M38" i="1"/>
  <c r="P39" i="1"/>
  <c r="M13" i="1"/>
  <c r="P14" i="1"/>
  <c r="M155" i="1"/>
  <c r="P156" i="1"/>
  <c r="M66" i="1"/>
  <c r="P67" i="1"/>
  <c r="M133" i="1"/>
  <c r="P134" i="1"/>
  <c r="M103" i="2"/>
  <c r="P104" i="2"/>
  <c r="M11" i="3"/>
  <c r="M10" i="3" s="1"/>
  <c r="M9" i="3" s="1"/>
  <c r="P12" i="3"/>
  <c r="M134" i="3"/>
  <c r="P135" i="3"/>
  <c r="M51" i="2"/>
  <c r="M54" i="1" l="1"/>
  <c r="P55" i="1"/>
  <c r="M132" i="1"/>
  <c r="P133" i="1"/>
  <c r="M65" i="1"/>
  <c r="P66" i="1"/>
  <c r="M154" i="1"/>
  <c r="P154" i="1" s="1"/>
  <c r="P155" i="1"/>
  <c r="M12" i="1"/>
  <c r="P13" i="1"/>
  <c r="M37" i="1"/>
  <c r="P38" i="1"/>
  <c r="M79" i="1"/>
  <c r="P80" i="1"/>
  <c r="M98" i="1"/>
  <c r="P99" i="1"/>
  <c r="M122" i="1"/>
  <c r="P123" i="1"/>
  <c r="M88" i="1"/>
  <c r="P89" i="1"/>
  <c r="M111" i="1"/>
  <c r="P112" i="1"/>
  <c r="M146" i="1"/>
  <c r="P147" i="1"/>
  <c r="M21" i="1"/>
  <c r="P22" i="1"/>
  <c r="M12" i="2"/>
  <c r="P51" i="2"/>
  <c r="M102" i="2"/>
  <c r="P103" i="2"/>
  <c r="M133" i="3"/>
  <c r="M118" i="3" s="1"/>
  <c r="P134" i="3"/>
  <c r="P11" i="3"/>
  <c r="M20" i="1" l="1"/>
  <c r="P21" i="1"/>
  <c r="M145" i="1"/>
  <c r="P146" i="1"/>
  <c r="M110" i="1"/>
  <c r="P111" i="1"/>
  <c r="M87" i="1"/>
  <c r="P88" i="1"/>
  <c r="M121" i="1"/>
  <c r="P122" i="1"/>
  <c r="M97" i="1"/>
  <c r="P98" i="1"/>
  <c r="M78" i="1"/>
  <c r="P79" i="1"/>
  <c r="M36" i="1"/>
  <c r="P37" i="1"/>
  <c r="M11" i="1"/>
  <c r="P12" i="1"/>
  <c r="M64" i="1"/>
  <c r="P65" i="1"/>
  <c r="M131" i="1"/>
  <c r="P132" i="1"/>
  <c r="M53" i="1"/>
  <c r="P54" i="1"/>
  <c r="M101" i="2"/>
  <c r="P102" i="2"/>
  <c r="M11" i="2"/>
  <c r="P12" i="2"/>
  <c r="P10" i="3"/>
  <c r="P133" i="3"/>
  <c r="M52" i="1" l="1"/>
  <c r="P52" i="1" s="1"/>
  <c r="P53" i="1"/>
  <c r="M130" i="1"/>
  <c r="P131" i="1"/>
  <c r="P64" i="1"/>
  <c r="M10" i="1"/>
  <c r="P11" i="1"/>
  <c r="M35" i="1"/>
  <c r="P36" i="1"/>
  <c r="M77" i="1"/>
  <c r="P78" i="1"/>
  <c r="P97" i="1"/>
  <c r="M120" i="1"/>
  <c r="P121" i="1"/>
  <c r="M86" i="1"/>
  <c r="P87" i="1"/>
  <c r="M109" i="1"/>
  <c r="P109" i="1" s="1"/>
  <c r="P110" i="1"/>
  <c r="M144" i="1"/>
  <c r="P145" i="1"/>
  <c r="M19" i="1"/>
  <c r="P20" i="1"/>
  <c r="M10" i="2"/>
  <c r="P11" i="2"/>
  <c r="M100" i="2"/>
  <c r="P101" i="2"/>
  <c r="P9" i="3"/>
  <c r="M8" i="3"/>
  <c r="M38" i="3"/>
  <c r="P38" i="3" s="1"/>
  <c r="P118" i="3"/>
  <c r="M96" i="1" l="1"/>
  <c r="M95" i="1"/>
  <c r="P95" i="1" s="1"/>
  <c r="P96" i="1"/>
  <c r="M18" i="1"/>
  <c r="P18" i="1" s="1"/>
  <c r="P19" i="1"/>
  <c r="M143" i="1"/>
  <c r="P143" i="1" s="1"/>
  <c r="P144" i="1"/>
  <c r="M85" i="1"/>
  <c r="P85" i="1" s="1"/>
  <c r="P86" i="1"/>
  <c r="M119" i="1"/>
  <c r="P119" i="1" s="1"/>
  <c r="P120" i="1"/>
  <c r="M76" i="1"/>
  <c r="P77" i="1"/>
  <c r="M34" i="1"/>
  <c r="P35" i="1"/>
  <c r="M9" i="1"/>
  <c r="P10" i="1"/>
  <c r="M129" i="1"/>
  <c r="P129" i="1" s="1"/>
  <c r="P130" i="1"/>
  <c r="M99" i="2"/>
  <c r="P99" i="2" s="1"/>
  <c r="P100" i="2"/>
  <c r="M9" i="2"/>
  <c r="P10" i="2"/>
  <c r="P8" i="3"/>
  <c r="M7" i="3"/>
  <c r="P7" i="3" s="1"/>
  <c r="M8" i="1" l="1"/>
  <c r="P8" i="1" s="1"/>
  <c r="P9" i="1"/>
  <c r="P34" i="1"/>
  <c r="M33" i="1"/>
  <c r="P76" i="1"/>
  <c r="M63" i="1"/>
  <c r="P63" i="1" s="1"/>
  <c r="M8" i="2"/>
  <c r="P9" i="2"/>
  <c r="M7" i="1" l="1"/>
  <c r="P7" i="1" s="1"/>
  <c r="P33" i="1"/>
  <c r="M7" i="2"/>
  <c r="P7" i="2" s="1"/>
  <c r="P8" i="2"/>
</calcChain>
</file>

<file path=xl/sharedStrings.xml><?xml version="1.0" encoding="utf-8"?>
<sst xmlns="http://schemas.openxmlformats.org/spreadsheetml/2006/main" count="6760" uniqueCount="503">
  <si>
    <t/>
  </si>
  <si>
    <t>рублей</t>
  </si>
  <si>
    <t>ГП</t>
  </si>
  <si>
    <t>ГРБС</t>
  </si>
  <si>
    <t>Рз</t>
  </si>
  <si>
    <t>Пр</t>
  </si>
  <si>
    <t>НР</t>
  </si>
  <si>
    <t>ВР</t>
  </si>
  <si>
    <t>Единица измерения</t>
  </si>
  <si>
    <t>Мощность</t>
  </si>
  <si>
    <t>Срок ввода в действие</t>
  </si>
  <si>
    <t>2022 год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</si>
  <si>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</si>
  <si>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</si>
  <si>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</si>
  <si>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</si>
  <si>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</si>
  <si>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</si>
  <si>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</si>
  <si>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</si>
  <si>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</si>
  <si>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</si>
  <si>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</si>
  <si>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</si>
  <si>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</si>
  <si>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</si>
  <si>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16</t>
  </si>
  <si>
    <t>Итого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</si>
  <si>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</si>
  <si>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02</t>
  </si>
  <si>
    <t>Основные мероприятия государственных программ</t>
  </si>
  <si>
    <t>Укрепление пожарной безопасности в населенных пунктах Брянской области, проведение аварийно-спасательных и других неотложных работ, подготовка населения, органов управления РСЧС в области гражданской обороны, защиты от чрезвычайных ситуаций</t>
  </si>
  <si>
    <t>Департамент строительства Брянской области</t>
  </si>
  <si>
    <t>819</t>
  </si>
  <si>
    <t>Государственный заказчик: государственное казённое учреждение "Управление капитального строительства Брянской области"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</si>
  <si>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</si>
  <si>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</si>
  <si>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</si>
  <si>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</si>
  <si>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Бюджетные инвестиции в объекты капитальных вложений государственной собственности</t>
  </si>
  <si>
    <t>11260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</si>
  <si>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</si>
  <si>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</si>
  <si>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Пожарное депо на 4 автомашины по адресу: Брянская область, Трубчевский район, г. Трубчевск, ул. Володарского, д. 2е</t>
  </si>
  <si>
    <t>Единица</t>
  </si>
  <si>
    <t>4.00</t>
  </si>
  <si>
    <t>2022</t>
  </si>
  <si>
    <t>Комплексное развитие сельских территорий Брянской области</t>
  </si>
  <si>
    <t>07</t>
  </si>
  <si>
    <t>Региональный проект "Развитие транспортной инфраструктуры на сельских территориях"</t>
  </si>
  <si>
    <t>Z5</t>
  </si>
  <si>
    <t>Государственный заказчик: государственное казенное учреждение "Управление автомобильных дорог Брянской области"</t>
  </si>
  <si>
    <t>Национальная экономика</t>
  </si>
  <si>
    <t>04</t>
  </si>
  <si>
    <t>Дорожное хозяйство (дорожные фонды)</t>
  </si>
  <si>
    <t>09</t>
  </si>
  <si>
    <t>Развитие транспортной инфраструктуры на сельских территориях</t>
  </si>
  <si>
    <t>R3720</t>
  </si>
  <si>
    <t>Километр</t>
  </si>
  <si>
    <t>1.50</t>
  </si>
  <si>
    <t>2023</t>
  </si>
  <si>
    <t>Развитие топливно-энергетического комплекса и жилищно-коммунального хозяйства Брянской области</t>
  </si>
  <si>
    <t>Обеспечение проведения мероприятий, направленных на реформирование жилищно-коммунального хозяйства с целью создания благоприятных условий проживания граждан</t>
  </si>
  <si>
    <t>Департамент топливно-энергетического комплекса и жилищно-коммунального хозяйства Брянской области</t>
  </si>
  <si>
    <t>812</t>
  </si>
  <si>
    <t>Государственный заказчик: Государственное унитарное предприятие Брянской области "Брянсккоммунэнерго"</t>
  </si>
  <si>
    <t>Жилищно-коммунальное хозяйство</t>
  </si>
  <si>
    <t>05</t>
  </si>
  <si>
    <t>Коммунальное хозяйство</t>
  </si>
  <si>
    <t>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унитарным предприятиям</t>
  </si>
  <si>
    <t>466</t>
  </si>
  <si>
    <t>Реконструкция котельной по ул. Степной, 3 в Советском районе г. Брянска</t>
  </si>
  <si>
    <t>Мегаватт-час; 1000 киловатт-часов</t>
  </si>
  <si>
    <t>7.50</t>
  </si>
  <si>
    <t>Реконструкция котельной по ул. Школьной в с. Городище Погарского района Брянской области</t>
  </si>
  <si>
    <t>0.50</t>
  </si>
  <si>
    <t>Строительство БМК в пос. Лесное Суражского района Брянской области</t>
  </si>
  <si>
    <t>Строительство БМК с целью переключения потребителей от котельной по ул. Советская, 59 в г. Злынка Брянской области</t>
  </si>
  <si>
    <t>Развитие здравоохранения Брянской области</t>
  </si>
  <si>
    <t>Здравоохранение</t>
  </si>
  <si>
    <t>Стационарная медицинская помощь</t>
  </si>
  <si>
    <t>01</t>
  </si>
  <si>
    <t>Посещение в смену</t>
  </si>
  <si>
    <t>2024</t>
  </si>
  <si>
    <t>Региональный проект "Развитие детского здравоохранения, включая создание современной инфраструктуры оказания медицинской помощи детям (Брянская область)"</t>
  </si>
  <si>
    <t>N4</t>
  </si>
  <si>
    <t>Новое строительство или реконструкция детских больниц (корпусов)</t>
  </si>
  <si>
    <t>52460</t>
  </si>
  <si>
    <t>Хирургический корпус ГБУЗ "Брянская областная детская больница" по адресу: г. Брянск, пр. Станке Димитрова, д. 100</t>
  </si>
  <si>
    <t>коек</t>
  </si>
  <si>
    <t>160.00</t>
  </si>
  <si>
    <t>Создание условий для развития кадрового потенциала сферы здравоохранения и предоставление мер государственной поддержки медицинских работников</t>
  </si>
  <si>
    <t>Департамент здравоохранения Брянской области</t>
  </si>
  <si>
    <t>814</t>
  </si>
  <si>
    <t>Обеспечение жильем медицинских работников государственных учреждений здравоохранения Брянской области</t>
  </si>
  <si>
    <t>13830</t>
  </si>
  <si>
    <t>Субсидии на приобретение объектов недвижимого имущества в государственную (муниципальную) собственность бюджетным учреждениям</t>
  </si>
  <si>
    <t>461</t>
  </si>
  <si>
    <t>Субсидии на приобретение объектов недвижимого имущества в государственную (муниципальную) собственность автономным учреждениям</t>
  </si>
  <si>
    <t>462</t>
  </si>
  <si>
    <t>Амбулаторная помощь</t>
  </si>
  <si>
    <t>Скорая медицинская помощь</t>
  </si>
  <si>
    <t>Укрепление материально-технической базы организаций системы здравоохранения</t>
  </si>
  <si>
    <t>Квадратный метр</t>
  </si>
  <si>
    <t>100.00</t>
  </si>
  <si>
    <t>Административно-морфологический корпус ГБУЗ "Брянское областное бюро судебно-медицинской экспертизы</t>
  </si>
  <si>
    <t>800.00</t>
  </si>
  <si>
    <t>Фельдшерско-акушерский пункт в н.п. Лесное Суражского района Брянской области</t>
  </si>
  <si>
    <t>15.00</t>
  </si>
  <si>
    <t>Развитие культуры и туризма в Брянской области</t>
  </si>
  <si>
    <t>Региональный проект "Культурная среда (Брянская область)"</t>
  </si>
  <si>
    <t>A1</t>
  </si>
  <si>
    <t>Культура, кинематография</t>
  </si>
  <si>
    <t>08</t>
  </si>
  <si>
    <t>Культура</t>
  </si>
  <si>
    <t>Реконструкция театра юного зрителя, расположенного по адресу: г.Брянск, ул.Горького, д.20</t>
  </si>
  <si>
    <t>Реновация государственных и муниципальных учреждений отрасли культуры</t>
  </si>
  <si>
    <t>14280</t>
  </si>
  <si>
    <t>Реконструкция здания "Палеолит" Юдиновского историко-археологического музея - филиала ГБУК "Брянский государственный краеведческий музей" (Брянская область, Погарский район, с. Юдиново)</t>
  </si>
  <si>
    <t>4000.00</t>
  </si>
  <si>
    <t>Кубический метр</t>
  </si>
  <si>
    <t>Развитие кадрового потенциала сферы культуры, поддержка творческих инициатив населения, деятелей, организаций в сфере культуры, творческих союзов, организация и проведение общественно-значимых мероприятий</t>
  </si>
  <si>
    <t>Департамент культуры Брянской области</t>
  </si>
  <si>
    <t>815</t>
  </si>
  <si>
    <t>Обеспечение жильем работников государственных учреждений исполнительского искусства (театров, концертных организаций) Брянской области</t>
  </si>
  <si>
    <t>14380</t>
  </si>
  <si>
    <t>Развитие инфраструктуры сферы культуры</t>
  </si>
  <si>
    <t>Реконструкция здания ГАУК "Брянский областной ордена Трудового Красного Знамени театр драмы им. А.К. Толстого" со строительством пристройки по адресу: г. Брянск, ул. Фокина, д. 26</t>
  </si>
  <si>
    <t>2254.00</t>
  </si>
  <si>
    <t>Развитие образования и науки Брянской области</t>
  </si>
  <si>
    <t>Реализация мероприятий по усовершенствованию инфраструктуры сферы образования</t>
  </si>
  <si>
    <t>Образование</t>
  </si>
  <si>
    <t>Общее образование</t>
  </si>
  <si>
    <t>Пристройка спортивного зала к зданию филиала ГБОУ "Супоневская школа-интернат"</t>
  </si>
  <si>
    <t>Место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</si>
  <si>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</si>
  <si>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</si>
  <si>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Перевод отопления учреждений и организаций социально-культурной сферы на природный газ в населенных пунктах Брянской области</t>
  </si>
  <si>
    <t>06</t>
  </si>
  <si>
    <t>Газификация ФАП н.п.Борщово Навлинского района Брянской области</t>
  </si>
  <si>
    <t>Киловатт</t>
  </si>
  <si>
    <t>8.00</t>
  </si>
  <si>
    <t>Развитие сети автомобильных дорог регионального, межмуниципального и местного значения общего пользования</t>
  </si>
  <si>
    <t>16140</t>
  </si>
  <si>
    <t>Строительство моста через реку Десна на км 1+250 автомобильной дороги Подъезд к д. Сельцо в Брянском районе Брянской области</t>
  </si>
  <si>
    <t>Реконструкция автомобильной дороги Сельцо-Бетово на участке км 0+000 - км 4+420 в Брянском районе Брянской области</t>
  </si>
  <si>
    <t>Строительство автомобильной дороги ст.Чернетово - м-н Первомайский г.Сельцо в Брянском районе Брянской области</t>
  </si>
  <si>
    <t>Социальная и демографическая политика Брянской области</t>
  </si>
  <si>
    <t>21</t>
  </si>
  <si>
    <t>Развитие и модернизация системы социального обслуживания населения</t>
  </si>
  <si>
    <t>Социальная политика</t>
  </si>
  <si>
    <t>Социальное обслуживание населения</t>
  </si>
  <si>
    <t>40.00</t>
  </si>
  <si>
    <t>Развитие физической культуры и спорта Брянской области</t>
  </si>
  <si>
    <t>25</t>
  </si>
  <si>
    <t>Региональный проект "Спорт - норма жизни (Брянская область)"</t>
  </si>
  <si>
    <t>P5</t>
  </si>
  <si>
    <t>Физическая культура и спорт</t>
  </si>
  <si>
    <t>Массовый спорт</t>
  </si>
  <si>
    <t>Реконструкция ледового дворца "Пересвет" г.Брянск</t>
  </si>
  <si>
    <t>45.00</t>
  </si>
  <si>
    <t>Областной центр лыжного спорта в г. Брянске</t>
  </si>
  <si>
    <t>110.00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</si>
  <si>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</si>
  <si>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51390</t>
  </si>
  <si>
    <t>Строительство крытого футбольного манежа в Бежицком районе г. Брянска для ГБУ БО СШ "Динамо-Брянск"</t>
  </si>
  <si>
    <t>Формирование системы управления кадровым потенциалом в сфере физической культуры и спорта с учетом структуры региональной потребности в тренерских кадрах, их оптимального размещения и эффективного использования, достижение полноты укомплектованности учреждений физической культуры и спорта тренерами, тренерами-преподавателями</t>
  </si>
  <si>
    <t>825</t>
  </si>
  <si>
    <t>Физическая культура</t>
  </si>
  <si>
    <t>Обеспечение жильем тренеров, тренеров-преподавателей учреждений физической культуры и спорта Брянской области</t>
  </si>
  <si>
    <t>17620</t>
  </si>
  <si>
    <t>Развитие мировой юстиции Брянской области</t>
  </si>
  <si>
    <t>30</t>
  </si>
  <si>
    <t>Развитие инфраструктуры мировой юстиции Брянской области</t>
  </si>
  <si>
    <t>Общегосударственные вопросы</t>
  </si>
  <si>
    <t>Судебная система</t>
  </si>
  <si>
    <t>Квадратный метр общей площади</t>
  </si>
  <si>
    <t>Развитие промышленности, транспорта и связи Брянской области</t>
  </si>
  <si>
    <t>37</t>
  </si>
  <si>
    <t>Региональные проекты, входящие в состав национальных проектов</t>
  </si>
  <si>
    <t>Транспорт</t>
  </si>
  <si>
    <t>Реконструкция аэропортового комплекса (г. Брянск)</t>
  </si>
  <si>
    <t>Экономическое развитие, инвестиционная политика и инновационная экономика Брянской области</t>
  </si>
  <si>
    <t>40</t>
  </si>
  <si>
    <t>Обеспечение эффективной деятельности органов государственной власти в сфере управления государственным имуществом</t>
  </si>
  <si>
    <t>Управление имущественных отношений Брянской области</t>
  </si>
  <si>
    <t>824</t>
  </si>
  <si>
    <t>Другие вопросы в области национальной экономики</t>
  </si>
  <si>
    <t>Приобретение земельных участков из земель сельскохозяйственного назначения в государственную собственность Брянской области</t>
  </si>
  <si>
    <t>17410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</si>
  <si>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</si>
  <si>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</si>
  <si>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Наименование государственного заказчика; объекта</t>
  </si>
  <si>
    <t>Региональные проекты, не входящие в состав национальных проектов</t>
  </si>
  <si>
    <t>Вскрытий в год</t>
  </si>
  <si>
    <t>Человек в смену</t>
  </si>
  <si>
    <t>522</t>
  </si>
  <si>
    <t>Субсидии на софинансирование капитальных вложений в объекты государственной (муниципальной) собственности</t>
  </si>
  <si>
    <t>Комплекс спортивных площадок в г. Фокино Брянской области</t>
  </si>
  <si>
    <t>Карачевское городское поселение Карачевского муниципального района</t>
  </si>
  <si>
    <t>Строительство физкультурно-оздоровительного комплекса в н.п. Выгоничи Брянской области</t>
  </si>
  <si>
    <t>Выгоничский муниципальный район</t>
  </si>
  <si>
    <t>11270</t>
  </si>
  <si>
    <t>Локотское городское поселение Брасовского муниципального района</t>
  </si>
  <si>
    <t>Городской округ город Брянск</t>
  </si>
  <si>
    <t>Софинансирование объектов капитальных вложений муниципальной собственности</t>
  </si>
  <si>
    <t>Ученическое место</t>
  </si>
  <si>
    <t>55200</t>
  </si>
  <si>
    <t>E1</t>
  </si>
  <si>
    <t>20</t>
  </si>
  <si>
    <t>Школа в мкр. № 4 в Советском районе г. Брянска</t>
  </si>
  <si>
    <t>Создание новых мест в общеобразовательных организациях</t>
  </si>
  <si>
    <t>Брянский муниципальный район</t>
  </si>
  <si>
    <t>Региональный проект "Современная школа (Брянская область)"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</si>
  <si>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</si>
  <si>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Метр</t>
  </si>
  <si>
    <t>Красногорский муниципальный район</t>
  </si>
  <si>
    <t>Кубический метр в час</t>
  </si>
  <si>
    <t>Новозыбковский городской округ</t>
  </si>
  <si>
    <t>Строительство водопроводной сети в р.п. Климово Климовского района Брянской области</t>
  </si>
  <si>
    <t>Климовский муниципальный район</t>
  </si>
  <si>
    <t>Строительство и реконструкция систем водоснабжения для населенных пунктов в загрязненных районах Брянской области</t>
  </si>
  <si>
    <t>16160</t>
  </si>
  <si>
    <t>Строительство автомобильных дорог в ГУП ОНО ОПХ "Черемушки" в  д. Дубровка Брянского района Брянской области (5 этап)</t>
  </si>
  <si>
    <t>Развитие и совершенствование сети автомобильных дорог общего пользования местного значения</t>
  </si>
  <si>
    <t>10201</t>
  </si>
  <si>
    <t>Строительство моста через р. Ипуть, соединяющего ул. Фабричную и ул. Лесную в г. Сураж Суражского района Брянской области</t>
  </si>
  <si>
    <t>Суражское городское поселение Суражского муниципального района</t>
  </si>
  <si>
    <t>Реализация инвестиционных проектов, одобренных в соответствии с постановлением Правительства Российской Федерации от 19 октября 2020 года № 1704 (мост через р. Ипуть, соединяющий ул. Фабричная и ул. Лесную в г. Сураж Суражского района Брянской области)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</si>
  <si>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(инфраструктурный проект, реализуемый в целях обеспечения связанного с ним инвестиционного проекта "Деснаград, Квартал набережных" (Строительство улично-дорожной сети в микрорайоне по ул. Флотской))</t>
  </si>
  <si>
    <t>Самотечный коллектор по ул. 23 Сентября в квартале "А" до ул. Транспортной г. Унеча, Брянская область</t>
  </si>
  <si>
    <t>Унечский муниципальный район</t>
  </si>
  <si>
    <t>Строительство комплектной канализационной станции (КНС) по пер. Строителей в п. Суземка Суземского муниципального района Брянской области, участок 4А</t>
  </si>
  <si>
    <t>Суземский муниципальный район</t>
  </si>
  <si>
    <t>Комаричский муниципальный район</t>
  </si>
  <si>
    <t>Уличная канализация к жилым домам по пер. Почтовому, 33/2, 35/1-2, 37/1-2, 36/2, 38, 39 в Бежицком районе г. Брянска</t>
  </si>
  <si>
    <t>Погонный метр</t>
  </si>
  <si>
    <t>Канализационные сети по ул. Унечской, ул. Шолохова, ул. Коммунаров, ул. Полесской, пер. О.Кошевого в Фокинском районе г. Брянска</t>
  </si>
  <si>
    <t>Строительство и реконструкция канализационных сетей и канализационных коллекторов для населенных пунктов Брянской области</t>
  </si>
  <si>
    <t>Строительство системы водоснабжения в ж/д ст. Нерусса Суземского муниципального района Брянской области (1-я очередь)</t>
  </si>
  <si>
    <t>Строительство системы водоснабжения в н.п. Коробовщина Стародубского района Брянской области</t>
  </si>
  <si>
    <t>Строительство водозаборного сооружения в н.п. Новомлынка Стародубского района Брянской области</t>
  </si>
  <si>
    <t>Стародубский муниципальный округ</t>
  </si>
  <si>
    <t>Карачевский муниципальный район</t>
  </si>
  <si>
    <t>Городской округ город Фокино</t>
  </si>
  <si>
    <t>Переход железнодорожного пути водопроводом диаметром 150 мм в р.п. Радица-Крыловка Бежицкого района г. Брянска</t>
  </si>
  <si>
    <t>Строительство водопроводных сетей микрорайона "Ковшовка" г. Брянска (2 этап)</t>
  </si>
  <si>
    <t>Водопроводные сети к жилой застройке по ул.Пролетарской в Володарском районе г.Брянска</t>
  </si>
  <si>
    <t>Строительство и реконструкция систем водоснабжения для населенных пунктов Брянской области</t>
  </si>
  <si>
    <t>Газопровод высокого и низкого давления по ул. Хозветка в п. Суземка Суземского района Брянской области</t>
  </si>
  <si>
    <t>Клетнянский муниципальный район</t>
  </si>
  <si>
    <t>Строительство и реконструкция систем газоснабжения для населенных пунктов Брянской области</t>
  </si>
  <si>
    <t>540</t>
  </si>
  <si>
    <t>53890</t>
  </si>
  <si>
    <t>R1</t>
  </si>
  <si>
    <t>Строительство автомобильной дороги - защитной дамбы Брянск 1 - Брянск 2 г. Брянска (2 этап)</t>
  </si>
  <si>
    <t>Иные межбюджетные трансферты</t>
  </si>
  <si>
    <t>Развитие инфраструктуры дорожного хозяйства, обеспечивающей транспортную связанность между центрами экономического роста</t>
  </si>
  <si>
    <t>Региональный проект "Региональная и местная дорожная сеть (Брянская область)"</t>
  </si>
  <si>
    <t>50210</t>
  </si>
  <si>
    <t>F1</t>
  </si>
  <si>
    <t>Строительство объекта "Автодорога по ул. Ильи Иванова в Советском районе г. Брянска"</t>
  </si>
  <si>
    <t>Стимулирование программ развития жилищного строительства субъектов Российской Федерации</t>
  </si>
  <si>
    <t>Строительство объекта "Автодорога по ул. имени Визнюка в Советском районе г. Брянска"</t>
  </si>
  <si>
    <t>Региональный проект "Жилье (Брянская область)"</t>
  </si>
  <si>
    <t>Реконструкция здания детского дома под детский сад по ул. Крупской, д. 1 в г. Жуковка Брянской области</t>
  </si>
  <si>
    <t>Жуковский муниципальный округ</t>
  </si>
  <si>
    <t>Строительство детского сада по ул. Флотской в Бежицком районе города Брянска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</si>
  <si>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(Деснаград Квартал набережных (Строительство детского сада по ул Флотской))</t>
  </si>
  <si>
    <t>Строительство детского сада в пос. Свень, ул. Соборная, Брянский район Брянской области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</si>
  <si>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(Строительство детского сада в пос. Свень, ул. Соборная)</t>
  </si>
  <si>
    <t>Дошкольное образование</t>
  </si>
  <si>
    <t>Севский муниципальный район</t>
  </si>
  <si>
    <t>Почепский муниципальный район</t>
  </si>
  <si>
    <t>55190</t>
  </si>
  <si>
    <t>Реконструкция здания МБУДО "Суражская детская школа искусств имени А.П. Ковалевского" (Брянская область, г. Сураж, ул. Красная, д. 3-Б)</t>
  </si>
  <si>
    <t>Государственная поддержка отрасли культуры</t>
  </si>
  <si>
    <t>Дополнительное образование детей</t>
  </si>
  <si>
    <t>Тысяча кубических метров в сутки</t>
  </si>
  <si>
    <t>Реконструкция очистных сооружений в п. Суземка Суземского района Брянской области</t>
  </si>
  <si>
    <t>Суземское городское поселение Суземского муниципального района</t>
  </si>
  <si>
    <t>Севское городское поселение Севского муниципального района</t>
  </si>
  <si>
    <t>Строительство очистных сооружений в г. Мглин Мглинского района Брянской области</t>
  </si>
  <si>
    <t>Мглинское городское поселение Мглинского муниципального района</t>
  </si>
  <si>
    <t>Строительство очистных сооружений в пос. Локоть Брасовского района Брянской области</t>
  </si>
  <si>
    <t>Дятьковское городское поселение Дятьковского муниципального района</t>
  </si>
  <si>
    <t>Реконструкция очистных сооружений в г. Трубчевск</t>
  </si>
  <si>
    <t>Трубчевский муниципальный район</t>
  </si>
  <si>
    <t>Строительство и реконструкция объектов очистки сточных вод в населенных пунктах Брянской области</t>
  </si>
  <si>
    <t>Унечское городское поселение Унечского муниципального района</t>
  </si>
  <si>
    <t>Погарское городское поселение Погарского муниципального района</t>
  </si>
  <si>
    <t>Гордеевский муниципальный район</t>
  </si>
  <si>
    <t>Реконструкция системы водоснабжения в п. Деснянский Выгоничского района Брянской области</t>
  </si>
  <si>
    <t>Городской округ город Клинцы</t>
  </si>
  <si>
    <t>Обеспечение населения Брянской области питьевой водой из систем централизованного водоснабжения</t>
  </si>
  <si>
    <t>52430</t>
  </si>
  <si>
    <t>F5</t>
  </si>
  <si>
    <t>Строительство системы водоснабжения в д.Стрелецкая Слобода Севского района Брянской области</t>
  </si>
  <si>
    <t>Реконструкция системы водоснабжения в н.п. Рогнедино Рогнединского района Брянской области</t>
  </si>
  <si>
    <t>Рогнединское городское поселение Рогнединского муниципального района</t>
  </si>
  <si>
    <t>Почепское городское поселение Почепского муниципального района</t>
  </si>
  <si>
    <t>Реконструкция водопроводных сетей по ул. Жданова, Нижне-Ленинская, Луговая и Буденного в пгт Погар Погарского района Брянской области</t>
  </si>
  <si>
    <t>Реконструкция системы водоснабжения в п.Любохна Дятьковского района Брянской области</t>
  </si>
  <si>
    <t>Любохонское городское поселение Дятьковского муниципального района</t>
  </si>
  <si>
    <t>Реконструкция системы водоснабжения в п. Локоть Брасовского района Брянской области</t>
  </si>
  <si>
    <t>Реконструкция водоснабжения в рп Климово Климовского района Брянской области (2 очередь строительства)</t>
  </si>
  <si>
    <t>Климовское городское поселение Климовского муниципального района</t>
  </si>
  <si>
    <t>Строительство сетей водоснабжения в п. Клетня Клетнянского района Брянской области (1 очередь)</t>
  </si>
  <si>
    <t>Клетнянское городское поселение Клетнянского муниципального района</t>
  </si>
  <si>
    <t>Реконструкция водоснабжения в н.п. Рюхов Унечского района Брянской области</t>
  </si>
  <si>
    <t>Реконструкция водоснабжения в н.п. Брянкустичи Унечского района Брянской области</t>
  </si>
  <si>
    <t>Суражский муниципальный район</t>
  </si>
  <si>
    <t>Реконструкция системы водоснабжения в с. Негино Суземского района Брянской области</t>
  </si>
  <si>
    <t>Реконструкция системы водоснабжения в с. Шведчики Севского района Брянской области</t>
  </si>
  <si>
    <t>Реконструкция системы водоснабжения в с. Сенное Севского района Брянской области</t>
  </si>
  <si>
    <t>Реконструкция системы водоснабжения в п. Косицы Севского района Брянской области</t>
  </si>
  <si>
    <t>Реконструкция водопроводной сети в с. Сетолово Почепского района Брянской области</t>
  </si>
  <si>
    <t>Строительство водозаборного сооружения в с. Семцы Почепского района Брянской области</t>
  </si>
  <si>
    <t>Реконструкция водопроводной сети в с. Баклань Почепского района Брянской области</t>
  </si>
  <si>
    <t>Реконструкция водопроводной сети в с.Новая Романовка Мглинского района Брянской области</t>
  </si>
  <si>
    <t>Мглинский муниципальный район</t>
  </si>
  <si>
    <t>Модернизация системы водоснабжения в пгт Красная Гора Красногорского района Брянской области (1 очередь)</t>
  </si>
  <si>
    <t>Реконструкция водоснабжения в с. Лакомая Буда Климовского района Брянской области</t>
  </si>
  <si>
    <t>Реконструкция водоснабжения в с. Кирилловка Климовского района Брянской области</t>
  </si>
  <si>
    <t>Реконструкция водоснабжения в н.п.Мужиново Клетнянского района Брянской области</t>
  </si>
  <si>
    <t>Реконструкция водоснабжения в н.п.Новотроицкое Клетнянского района Брянской области</t>
  </si>
  <si>
    <t>Строительство водонапорной башни в с. Вельяминова Карачевского района Брянской области</t>
  </si>
  <si>
    <t>Реконструкция системы водоснабжения в с. Денисковичи Злынковского района Брянской области</t>
  </si>
  <si>
    <t>Реконструкция артезианской скважины в с. Лысые Злынковского района Брянской области</t>
  </si>
  <si>
    <t>Реконструкция артезианской скважины в д. Карпиловка Злынковского района Брянской области</t>
  </si>
  <si>
    <t>Злынковский муниципальный район</t>
  </si>
  <si>
    <t>Строительство водоснабжения в н.п. Олсуфьево Жуковского района Брянской области (3-я очередь)</t>
  </si>
  <si>
    <t>Реконструкция системы водоснабжения в д.Чернятичи Дятьковского района Брянской области</t>
  </si>
  <si>
    <t>Дятьковский муниципальный район</t>
  </si>
  <si>
    <t>Реконструкция системы водоснабжения в п.Серпеевский Дубровского района Брянской области</t>
  </si>
  <si>
    <t>Реконструкция системы водоснабжения в д.Пеклино Дубровского района Брянской области</t>
  </si>
  <si>
    <t>Реконструкция артезианской скважины и водонапорной башни в с.Рековичи Дубровского района Брянской области</t>
  </si>
  <si>
    <t>Дубровский муниципальный район</t>
  </si>
  <si>
    <t>Реконструкция системы водоснабжения в с. Творишино Гордеевского района Брянской области</t>
  </si>
  <si>
    <t>Реконструкция водозаборного узла в с. Палужье Выгоничского района Брянской области</t>
  </si>
  <si>
    <t>Реконструкция системы водоснабжения в с. Октябрьское Брянского района Брянской области</t>
  </si>
  <si>
    <t>Реконструкция системы водоснабжения в п. Путёвка Брянского района Брянской области</t>
  </si>
  <si>
    <t>Строительство водозаборного сооружения в п. Коммуна Брасовского района Брянской области</t>
  </si>
  <si>
    <t>Брасовский муниципальный район</t>
  </si>
  <si>
    <t>Реконструкция системы водоснабжения городского округа город Фокино (1-ая очередь)</t>
  </si>
  <si>
    <t>Водозаборное сооружение "Деснинский" по адресу: г. Брянск, Бежицкий район, ул. Камозина, о/д 29</t>
  </si>
  <si>
    <t>Водозаборное сооружение на территории технологического комплекса "Тимоновский" по адресу: Брянская область, Брянский район, с. Супонево, ул. Московская</t>
  </si>
  <si>
    <t>Водозаборное сооружение на территории технологического комплекса "Северный" по адресу: г. Брянск, Советский район, ул.Некрасова</t>
  </si>
  <si>
    <t>Строительство и реконструкция (модернизация) объектов питьевого водоснабжения</t>
  </si>
  <si>
    <t>Другие вопросы в области жилищно-коммунального хозяйства</t>
  </si>
  <si>
    <t>Региональный проект "Чистая вода (Брянская область)"</t>
  </si>
  <si>
    <t>Реконструкция подъезда к цеху по переработке КРС от км 39+600 (справа) автомобильной дороги "Брянск-Новозыбков" на участке км 0+710 - км 1+941 в Выгоничском районе Брянской области</t>
  </si>
  <si>
    <t>R5760</t>
  </si>
  <si>
    <t>817</t>
  </si>
  <si>
    <t>Z4</t>
  </si>
  <si>
    <t>Строительство объекта "Школа-сад филиала МБОУ "Малополпинская СОШ" Брянского района с. Журиничи Брянского района Брянской области"</t>
  </si>
  <si>
    <t>Обеспечение комплексного развития сельских территорий</t>
  </si>
  <si>
    <t>Прочие межбюджетные трансферты общего характера</t>
  </si>
  <si>
    <t>Межбюджетные трансферты общего характера бюджетам бюджетной системы Российской Федерации</t>
  </si>
  <si>
    <t>Департамент сельского хозяйства Брянской области</t>
  </si>
  <si>
    <t>Наименование муниципального образования; объекта</t>
  </si>
  <si>
    <t>Нераспределенные средства</t>
  </si>
  <si>
    <t xml:space="preserve">Выгоничский муниципальный район  </t>
  </si>
  <si>
    <t xml:space="preserve">Климовский муниципальный район </t>
  </si>
  <si>
    <t xml:space="preserve">Комаричский муниципальный район </t>
  </si>
  <si>
    <t xml:space="preserve">Суземский муниципальный район </t>
  </si>
  <si>
    <t>Директор департамента строительства Брянской области</t>
  </si>
  <si>
    <t>422.00</t>
  </si>
  <si>
    <t>Автодорога по ул. Счастливой (от ул. Объездной до ул. Советской) в Советском районе г. Брянска</t>
  </si>
  <si>
    <t>837</t>
  </si>
  <si>
    <t>Департамент промышленности, транспорта и связи Брянской области</t>
  </si>
  <si>
    <t>Обеспечение устойчивой и сбалансированной работы в сфере региональной транспортной политики</t>
  </si>
  <si>
    <t>ТСЭ</t>
  </si>
  <si>
    <t>СЭ</t>
  </si>
  <si>
    <t>Технологический комплекс КНС РНС Брянск-1 в Володарском районе г. Брянска. Напорный канализационный коллектор. Переход через р. Десна (дюкер) ⌀ 600 мм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</si>
  <si>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(Модернизация городского общественного транспорта)</t>
  </si>
  <si>
    <t>Развитие и совершенствование сети автомобильных дорог общего пользования регионального значения</t>
  </si>
  <si>
    <t>Приложение 4
к постановлению Правительства Брянской области 
от 20 декабря 2021 года № 570-п</t>
  </si>
  <si>
    <t>Реконструкция системы водоснабжения в д. Мальтина Карачевского района Брянской области</t>
  </si>
  <si>
    <t>Поликлиника ГАУЗ "Брянская городская поликлиника № 4" на 800 посещений в смену в Советском районе г. Брянска</t>
  </si>
  <si>
    <t>Строительство автомобильной дороги - защитной дамбы Брянск 1 - Брянск 2 г. Брянска (1 этап). (ПК17+00-ПК47+60)</t>
  </si>
  <si>
    <t>P2</t>
  </si>
  <si>
    <t>Региональный проект "Содействие занятости (Брянская область)"</t>
  </si>
  <si>
    <t>Детский сад на 200 мест, из них 120 мест для детей в возрасте от 1,5 до 3 лет в г. Почепе Брянской области</t>
  </si>
  <si>
    <t>Здание для мирового судьи судебного участка № 54 Суземского судебного района Брянской области</t>
  </si>
  <si>
    <t>28.00</t>
  </si>
  <si>
    <t>Газификация ФАП н.п.Пролысово Навлинского района Брянской области</t>
  </si>
  <si>
    <t>Газификация ФАП н.п.Несвоевка г. Новозыбкова</t>
  </si>
  <si>
    <t>Лечебный корпус городской больницы №4 по ул. Бежицкой в Советском районе г. Брянска</t>
  </si>
  <si>
    <t>48.00</t>
  </si>
  <si>
    <t>24.00</t>
  </si>
  <si>
    <t>200</t>
  </si>
  <si>
    <t>Обеспечение устойчивой работы и развития международного аэропорта "Брянск"</t>
  </si>
  <si>
    <t>Реализация инвестиционных проектов, одобренных в соответствии с постановлением Правительства Российской Федерации от 19 октября 2020 года № 1704 (строительство и реконструкция аэропортовой инфраструктуры)</t>
  </si>
  <si>
    <t>10202</t>
  </si>
  <si>
    <t>Аэровокзальный комплекс Международный аэропорт "Брянск"</t>
  </si>
  <si>
    <t>Тысяча квадратных метров</t>
  </si>
  <si>
    <t>1529.40</t>
  </si>
  <si>
    <t>Реализация региональных проектов модернизации первичного звена здравоохранения</t>
  </si>
  <si>
    <t>N9</t>
  </si>
  <si>
    <t>53650</t>
  </si>
  <si>
    <t>Региональный проект "Модернизация первичного звена здравоохранения (Брянская область)"</t>
  </si>
  <si>
    <t>Офис врача общей практики в микрорайоне Первомайское г. Сельцо Брянской области</t>
  </si>
  <si>
    <t>50</t>
  </si>
  <si>
    <t>Посещение в день</t>
  </si>
  <si>
    <t>Реконструкция сетей водоснабжения в н.п. Логоватое Стародубского района I этап</t>
  </si>
  <si>
    <t>Строительство водопроводной сети ул.Степной д.Хохловка Карачевского района Брянской области</t>
  </si>
  <si>
    <t>Самотечный канализационный коллектор по ул. Молодой Гвардии в Бежицком районе г. Брянска. Переход под железной дорогой D 700 мм</t>
  </si>
  <si>
    <t>Самотечный канализационный коллектор по ул. Металлургов в Бежицком районе г. Брянска. Переход под железной дорогой D 800 мм</t>
  </si>
  <si>
    <t>Технологический комплекс ГКНС «Первомайская». Напорный канализационный коллектор. Участок от пер. Пилотов до ул. Советской в Советском районе г.Брянска в двухтрубном исполнении D 1000 мм.</t>
  </si>
  <si>
    <t>90</t>
  </si>
  <si>
    <t>Газификация ФАП н.п. Гетманская Буда Климовского района Брянской области</t>
  </si>
  <si>
    <t>Газификация ФАП н.п. Сушаны Климовского района Брянской области</t>
  </si>
  <si>
    <t>Спортивно-оздоровительный комплекс в Бежицком районе г.Брянска</t>
  </si>
  <si>
    <t>72</t>
  </si>
  <si>
    <t>120</t>
  </si>
  <si>
    <t>Дворец спорта, г. Дятьково Брянской области</t>
  </si>
  <si>
    <t>Совершенствование материально-технической базы и строительство (модернизация) спортивных сооружений для занятий физической культурой и массовым спортом</t>
  </si>
  <si>
    <t>Здание для мировых судей судебных участков № 52-53 Стародубского судебного района Брянской области</t>
  </si>
  <si>
    <t>Строительство блочно-модульной котельной в п. Санаторий Снежка Брянского района Брянской области</t>
  </si>
  <si>
    <t>Строительство очистных сооружений в г. Почеп Почепского района</t>
  </si>
  <si>
    <t>Водозаборное сооружение на территории технологического комплекса «Дзержинский» по адресу: г.Брянск, Фокинский район, ул. Дзержинского, д. 11В</t>
  </si>
  <si>
    <t>Реконструкция системы водоснабжения в г.Карачеве Карачевского района Брянской области</t>
  </si>
  <si>
    <t>98003</t>
  </si>
  <si>
    <t>13200</t>
  </si>
  <si>
    <t>Строительство тяговой подстанции и кабельных линий энергохозяйства МУП «Брянское троллейбусное управление» г. Брянска (в том числе проектно-сметная документация)</t>
  </si>
  <si>
    <t>2880</t>
  </si>
  <si>
    <t>Реконструкция здания корпуса № 1 под спальный корпус Сельцовского психоневрологического интерната (ПИР)</t>
  </si>
  <si>
    <t>R6350</t>
  </si>
  <si>
    <t>Реализация проектов комплексного развития сельских территорий федерального проекта «Современный облик сельских территорий» за счет средств резервного фонда Правительства Российской Федерации</t>
  </si>
  <si>
    <t>Строительство улично-дорожной сети в микрорайоне по ул. Флотской в Бежицком районе города Брянска</t>
  </si>
  <si>
    <t>Водоснабжение по ул. Комарова в г. Унеча Брянской области</t>
  </si>
  <si>
    <t>Наружные сети канализации по ул. Комарова в г. Унеча Брянской области</t>
  </si>
  <si>
    <t>Строительство автомобильной дороги от трассы М3 "Украина" - до н.п. Лесное  Брянский район Брянской области</t>
  </si>
  <si>
    <t>Строительство теплотрассы для МКД по ул. Комарова в г. Унеча Брянской области</t>
  </si>
  <si>
    <t>Субсидии на софинансирование объектов капитальных вложений в объекты государственной (муниципальной) собственности</t>
  </si>
  <si>
    <t xml:space="preserve">Кубический метр </t>
  </si>
  <si>
    <t>Реконструкция системы водоснабжения в г. Новозыбкове Новозыбковского городского округа Брянской области (1 этап)</t>
  </si>
  <si>
    <t xml:space="preserve">Реконструкция водозаборного сооружения в с. Супонево "Сельстрой" Брянского района Брянской области </t>
  </si>
  <si>
    <t>Строительство водозабора в д. Никольская Слобода Жуковского муниципального округа Брянской области</t>
  </si>
  <si>
    <t>Государственный заказчик: Государственное учреждение здравоохранения "Брянская областная детская больница"</t>
  </si>
  <si>
    <t>Жилые помещение (квартира 2-комн.)</t>
  </si>
  <si>
    <t>кв.м.</t>
  </si>
  <si>
    <t>Жилые помещение (квартира 3-комн.)</t>
  </si>
  <si>
    <t>Государственный заказчик: Государственное учреждение здравоохранения "Брянская городская детская больница №1"</t>
  </si>
  <si>
    <t>Государственный заказчик: Государственное учреждение здравоохранения "Брянский областной противотуберкулезный диспансер"</t>
  </si>
  <si>
    <t>Государственный заказчик: Государственное учреждение здравоохранения "Брянская областная больница №1"</t>
  </si>
  <si>
    <t>Жилые помещение (квартира 1-комн.)</t>
  </si>
  <si>
    <t>Государственный заказчик: Государственное учреждение здравоохранения "Брянский областной кардиологический диспансер"</t>
  </si>
  <si>
    <t>Государственный заказчик: Государственное учреждение здравоохранения "Брянский областной онкологический диспансер"</t>
  </si>
  <si>
    <t>Государственный заказчик: Государственное учреждение здравоохранения "Брянская областная психиатрическая больница №1"</t>
  </si>
  <si>
    <t>Государственный заказчик: Государственное учреждение здравоохранения "Брянский областной центр охраны здоровья семьи и репродукции""</t>
  </si>
  <si>
    <t>Государственный заказчик: Государственное учреждение здравоохранения "Брянская городская больница №1"</t>
  </si>
  <si>
    <t>Государственный заказчик: Государственное учреждение здравоохранения "Брянская городская больница №4"</t>
  </si>
  <si>
    <t>Государственный заказчик: Государственное учреждение здравоохранения "Брянская городская детская поликлиника №2"</t>
  </si>
  <si>
    <t>Государственный заказчик: Государственное учреждение здравоохранения "Брянская городская поликлиника №1"</t>
  </si>
  <si>
    <t>Строительство канализационных сетей н.п. Комаричи (1 очередь строительства 2 этап)</t>
  </si>
  <si>
    <t>Самотечный канализационный коллектор № 4-а по ул. 2-я Ломоносова, ул. С. Перовской от пр. Ст. Димитрова в Советском районе г. Брянска до канализационных очистных сооружений. Переход через р. Десна (дюкер) в двухтрубном исполнении D 800 мм</t>
  </si>
  <si>
    <t>Напорный канализационный коллектор от технологического комплекса ГКНС-4 ул. Береговой-Флотская до технологического комплекса ГКНС "Первомайская" в Бежицком районе г. Брянска. Переход через р. Десна (дюкер) в двухтрубном исполнении D 800 мм</t>
  </si>
  <si>
    <t>Технологический комплекс КНС-3 Дорожная,1 в Володарском районе г. Брянска. Напорный канализационный коллектор. Переход под железной дорогой (на Москву) в двухтрубном исполнении D 500 мм</t>
  </si>
  <si>
    <t>Технологический комплекс КНС-3 Дорожная,1 в Володарском районе г. Брянска. Напорный канализационный коллектор. Переход под железной дорогой (на Орел) в двухтрубном исполнении D 500 мм</t>
  </si>
  <si>
    <t>Самотечный канализационный коллектор от ул. Никитина до технологического комплекса КНС РНС Брянск-1 в Володарском районе г. Брянска. Переход под путепроводом D 800 мм</t>
  </si>
  <si>
    <t>Самотечный канализационный коллектор от ул. Никитина до технологического комплекса КНС РНС Брянск-1 в Володарском районе г. Брянска. Переход под железной дорогой D 800 мм</t>
  </si>
  <si>
    <t>Самотечный канализационный коллектор по пр. Московскому в Фокинском районе г. Брянска. Переход под железной дорогой D 350 мм</t>
  </si>
  <si>
    <t>Строительство проездов от ул. Романа Брянского до дома № 5 по ул.Счастливой; до дома  № 14 по ул.Романа Брянского в Советском районе г. Брянска</t>
  </si>
  <si>
    <t>Реконструкция тяговых подстанций энергохозяйства МУП «Брянское троллейбусное управление» г. Брянска (в том числе проектно-сметная документация)</t>
  </si>
  <si>
    <t>Создание новых мест в общеобразовательных организациях за счет средств резервного фонда Правительства Российской Федерации</t>
  </si>
  <si>
    <t>5520F</t>
  </si>
  <si>
    <t>R372F</t>
  </si>
  <si>
    <t>5389F</t>
  </si>
  <si>
    <t>Земельный участок из земель сельскохозяйственного назначения площадью 111 200 кв. м с кадастровым номером 32:25:0210101:186, расположенный по адресу: Брянская область, Суражский  район, колхоз "Западный", поле № 5 третьего севооборота на уч. № 25, примерно в 600 м севернее н.п. Гудовка</t>
  </si>
  <si>
    <t>Жилое помещение (квартира 1-комн.)</t>
  </si>
  <si>
    <t>Жилое помещение (квартира 2-комн.)</t>
  </si>
  <si>
    <t>Государственный заказчик: Государственное автономное учреждение культуры «Брянский областной театр юного зрителя»</t>
  </si>
  <si>
    <t>Государственный заказчик: Государственное автономное учреждение культуры «Брянский областной ордена Трудового Красного Знамени театр драмы имени А.К. Толстого»</t>
  </si>
  <si>
    <t>Департамент физической культуры и спорта Брянской области</t>
  </si>
  <si>
    <t xml:space="preserve">Жилое помещение (квартира 1-комн.)  
 г. Брянск                                     </t>
  </si>
  <si>
    <t>Нераспределенный средства</t>
  </si>
  <si>
    <t xml:space="preserve">Жилое помещение (квартира 2-комн.)  
 г. Брянск                                     </t>
  </si>
  <si>
    <t>Государственный заказчик: Государственное бюджетное учреждение «Брянская областная школа олимпийского резерва по легкой атлетике имени В.Д. Самотесова»</t>
  </si>
  <si>
    <t>Государственный заказчик: Государственное автономное учреждение «Спортивный клуб «Брянск»</t>
  </si>
  <si>
    <t xml:space="preserve">Государственный заказчик: Государственное автономное учреждение «Теннисный центр» </t>
  </si>
  <si>
    <t>Жилое помещение (квартира 2-комн.) г. Клинцы</t>
  </si>
  <si>
    <t>Региональный проект "Современный облик сельских территорий (Брянская область)"</t>
  </si>
  <si>
    <t>R635F</t>
  </si>
  <si>
    <t>Субсидии на обеспечение комплексного развития сельских территорий федерального проекта "Современный облик сельских территорий" в связи с увеличением цен на строительные ресурсы за счет средств резервного фонда Правительства Российской Федерации</t>
  </si>
  <si>
    <t xml:space="preserve">Освоено </t>
  </si>
  <si>
    <t xml:space="preserve">Исполнено </t>
  </si>
  <si>
    <t>Процент исполнения</t>
  </si>
  <si>
    <t>Исп. Харитонова О.О.</t>
  </si>
  <si>
    <t>Тел. 77-01-70 доб. 250</t>
  </si>
  <si>
    <t xml:space="preserve">Отчет об исполнении перечня объектов бюджетных инвестиций государственной собственности 
региональной адресной инвестиционной программы за 3 квартал 2022 года          </t>
  </si>
  <si>
    <t xml:space="preserve">Отчет об исполнении перечня объектов бюджетных инвестиций муниципальной собственности 
региональной адресной инвестиционной программы за 3 квартал 2022 года          </t>
  </si>
  <si>
    <t xml:space="preserve">Отчет об исполнении перечня объектов недвижимого имущества, приобретаемого в государственную собственность Брянской области, в рамках региональной адресной инвестиционной программы за 3 квартал 2022 года        </t>
  </si>
  <si>
    <t xml:space="preserve">Отчет об исполнении перечня объектов недвижимого имущества, приобретаемого в муниципальную собственность Брянской области, в рамках региональной адресной инвестиционной программы за 3 квартал 2022 год         </t>
  </si>
  <si>
    <t>Развитие инфраструктуры дорожного хозяйства за счет средств резервного фонда Правительства Российской Федерации</t>
  </si>
  <si>
    <t>Е.Н. Захаренко</t>
  </si>
  <si>
    <t>Реконструкция водозаборного сооружения в п.Суземка Суземского района Брянской области (2-ая очередь строительства)</t>
  </si>
  <si>
    <t xml:space="preserve">
</t>
  </si>
  <si>
    <t>Приложение 2</t>
  </si>
  <si>
    <t>Приложение 1</t>
  </si>
  <si>
    <t>Приложение 3</t>
  </si>
  <si>
    <t>Приложение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</si>
</sst>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"/>
  </numFmts>
  <fonts count="17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top" wrapText="1"/>
    </xf>
    <xf numFmtId="0" fontId="7" fillId="0" borderId="0">
      <alignment vertical="top" wrapText="1"/>
    </xf>
  </cellStyleXfs>
  <cellXfs count="151">
    <xf numFmtId="0" fontId="0" fillId="0" borderId="0" xfId="0" applyFont="1" applyFill="1" applyAlignment="1">
      <alignment vertical="top" wrapText="1"/>
    </xf>
    <xf numFmtId="0" fontId="7" fillId="0" borderId="0" xfId="1" applyFont="1" applyFill="1" applyAlignment="1">
      <alignment vertical="top" wrapText="1"/>
    </xf>
    <xf numFmtId="0" fontId="9" fillId="0" borderId="0" xfId="1" applyFont="1" applyFill="1" applyAlignment="1">
      <alignment vertical="top" wrapText="1"/>
    </xf>
    <xf numFmtId="0" fontId="1" fillId="0" borderId="0" xfId="1" applyFont="1" applyFill="1" applyAlignment="1">
      <alignment horizontal="center" vertical="center" wrapText="1"/>
    </xf>
    <xf numFmtId="0" fontId="1" fillId="0" borderId="0" xfId="1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top" wrapText="1"/>
    </xf>
    <xf numFmtId="0" fontId="2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top" wrapText="1"/>
    </xf>
    <xf numFmtId="0" fontId="1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top" wrapText="1"/>
    </xf>
    <xf numFmtId="0" fontId="2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vertical="top" wrapText="1"/>
    </xf>
    <xf numFmtId="0" fontId="6" fillId="0" borderId="1" xfId="1" applyFont="1" applyFill="1" applyBorder="1" applyAlignment="1">
      <alignment horizontal="left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vertical="top" wrapText="1"/>
    </xf>
    <xf numFmtId="49" fontId="7" fillId="0" borderId="1" xfId="1" applyNumberFormat="1" applyFont="1" applyFill="1" applyBorder="1" applyAlignment="1">
      <alignment vertical="top" wrapText="1"/>
    </xf>
    <xf numFmtId="49" fontId="8" fillId="0" borderId="1" xfId="1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left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3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49" fontId="8" fillId="0" borderId="3" xfId="1" applyNumberFormat="1" applyFont="1" applyFill="1" applyBorder="1" applyAlignment="1">
      <alignment horizontal="center" vertical="center" wrapText="1"/>
    </xf>
    <xf numFmtId="49" fontId="7" fillId="0" borderId="3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8" fillId="0" borderId="2" xfId="1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49" fontId="1" fillId="0" borderId="2" xfId="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top"/>
    </xf>
    <xf numFmtId="0" fontId="10" fillId="0" borderId="0" xfId="0" applyFont="1" applyFill="1" applyAlignment="1">
      <alignment vertical="top" wrapText="1"/>
    </xf>
    <xf numFmtId="0" fontId="11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top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top" wrapText="1"/>
    </xf>
    <xf numFmtId="49" fontId="8" fillId="0" borderId="0" xfId="1" applyNumberFormat="1" applyFont="1" applyFill="1" applyAlignment="1">
      <alignment horizontal="center" vertical="center" wrapText="1"/>
    </xf>
    <xf numFmtId="49" fontId="8" fillId="0" borderId="0" xfId="1" applyNumberFormat="1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vertical="top" wrapText="1"/>
    </xf>
    <xf numFmtId="49" fontId="7" fillId="0" borderId="0" xfId="1" applyNumberFormat="1" applyFont="1" applyFill="1" applyAlignment="1">
      <alignment vertical="top" wrapText="1"/>
    </xf>
    <xf numFmtId="0" fontId="0" fillId="0" borderId="2" xfId="0" applyFont="1" applyFill="1" applyBorder="1" applyAlignment="1">
      <alignment vertical="top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vertical="top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7" fillId="0" borderId="2" xfId="1" applyNumberFormat="1" applyFont="1" applyFill="1" applyBorder="1" applyAlignment="1">
      <alignment horizontal="center" vertical="center" wrapText="1"/>
    </xf>
    <xf numFmtId="10" fontId="7" fillId="0" borderId="2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1" applyFont="1" applyFill="1" applyAlignment="1">
      <alignment horizontal="left" vertical="center" wrapText="1"/>
    </xf>
    <xf numFmtId="4" fontId="1" fillId="0" borderId="2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4" fillId="0" borderId="1" xfId="1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" fontId="2" fillId="0" borderId="3" xfId="1" applyNumberFormat="1" applyFont="1" applyFill="1" applyBorder="1" applyAlignment="1">
      <alignment horizontal="center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>
      <alignment horizontal="center" vertical="center" wrapText="1"/>
    </xf>
    <xf numFmtId="10" fontId="1" fillId="0" borderId="2" xfId="1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top"/>
    </xf>
    <xf numFmtId="0" fontId="1" fillId="0" borderId="0" xfId="1" applyFont="1" applyFill="1" applyAlignment="1">
      <alignment horizontal="right" vertical="center" wrapText="1"/>
    </xf>
    <xf numFmtId="0" fontId="1" fillId="0" borderId="0" xfId="1" applyFont="1" applyFill="1" applyAlignment="1">
      <alignment horizontal="right" vertical="top" wrapText="1"/>
    </xf>
    <xf numFmtId="0" fontId="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right" vertical="center" wrapText="1"/>
    </xf>
    <xf numFmtId="0" fontId="1" fillId="0" borderId="0" xfId="1" applyFont="1" applyFill="1" applyAlignment="1">
      <alignment horizontal="left" vertical="center" wrapText="1"/>
    </xf>
    <xf numFmtId="0" fontId="8" fillId="0" borderId="0" xfId="1" applyFont="1" applyFill="1" applyAlignment="1">
      <alignment horizontal="left" vertical="center" wrapText="1"/>
    </xf>
    <xf numFmtId="0" fontId="15" fillId="0" borderId="0" xfId="1" applyFont="1" applyFill="1" applyAlignment="1">
      <alignment horizontal="right" vertical="top" wrapText="1"/>
    </xf>
    <xf numFmtId="0" fontId="15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 wrapText="1"/>
    </xf>
    <xf numFmtId="0" fontId="15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1" applyFont="1" applyFill="1" applyBorder="1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2"/>
  <sheetViews>
    <sheetView view="pageBreakPreview" zoomScale="70" zoomScaleNormal="100" zoomScaleSheetLayoutView="70" workbookViewId="0">
      <selection activeCell="J1" sqref="J1:P1"/>
    </sheetView>
  </sheetViews>
  <sheetFormatPr defaultRowHeight="13.2" x14ac:dyDescent="0.25"/>
  <cols>
    <col min="1" max="1" width="49.109375" customWidth="1"/>
    <col min="2" max="2" width="5.6640625" customWidth="1"/>
    <col min="3" max="3" width="8.44140625" customWidth="1"/>
    <col min="4" max="4" width="6.33203125" customWidth="1"/>
    <col min="5" max="5" width="7.77734375" bestFit="1" customWidth="1"/>
    <col min="6" max="6" width="5.109375" customWidth="1"/>
    <col min="7" max="7" width="4.109375" customWidth="1"/>
    <col min="8" max="8" width="8.44140625" bestFit="1" customWidth="1"/>
    <col min="9" max="9" width="7.109375" customWidth="1"/>
    <col min="10" max="10" width="13.44140625" customWidth="1"/>
    <col min="11" max="11" width="9.77734375" customWidth="1"/>
    <col min="12" max="12" width="9.33203125" customWidth="1"/>
    <col min="13" max="13" width="21.77734375" bestFit="1" customWidth="1"/>
    <col min="14" max="14" width="20.109375" customWidth="1"/>
    <col min="15" max="15" width="23.109375" customWidth="1"/>
    <col min="16" max="16" width="19.109375" bestFit="1" customWidth="1"/>
  </cols>
  <sheetData>
    <row r="1" spans="1:16" ht="18.75" customHeight="1" x14ac:dyDescent="0.25">
      <c r="A1" s="5" t="s">
        <v>0</v>
      </c>
      <c r="B1" s="5" t="s">
        <v>0</v>
      </c>
      <c r="C1" s="5" t="s">
        <v>0</v>
      </c>
      <c r="D1" s="5" t="s">
        <v>0</v>
      </c>
      <c r="E1" s="5" t="s">
        <v>0</v>
      </c>
      <c r="F1" s="5" t="s">
        <v>0</v>
      </c>
      <c r="G1" s="115" t="s">
        <v>0</v>
      </c>
      <c r="H1" s="115" t="s">
        <v>0</v>
      </c>
      <c r="I1" s="115" t="s">
        <v>0</v>
      </c>
      <c r="J1" s="141" t="s">
        <v>500</v>
      </c>
      <c r="K1" s="141"/>
      <c r="L1" s="141"/>
      <c r="M1" s="141"/>
      <c r="N1" s="141"/>
      <c r="O1" s="141"/>
      <c r="P1" s="141"/>
    </row>
    <row r="2" spans="1:16" ht="33" hidden="1" customHeight="1" x14ac:dyDescent="0.25">
      <c r="A2" s="3"/>
      <c r="B2" s="3"/>
      <c r="C2" s="3"/>
      <c r="D2" s="3"/>
      <c r="E2" s="3"/>
      <c r="F2" s="3"/>
      <c r="G2" s="116"/>
      <c r="H2" s="116"/>
      <c r="I2" s="116"/>
      <c r="J2" s="116"/>
      <c r="K2" s="116"/>
      <c r="L2" s="116"/>
      <c r="M2" s="116"/>
      <c r="N2" s="138"/>
      <c r="O2" s="138"/>
      <c r="P2" s="138"/>
    </row>
    <row r="3" spans="1:16" ht="31.5" customHeight="1" x14ac:dyDescent="0.25">
      <c r="A3" s="140" t="s">
        <v>491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</row>
    <row r="4" spans="1:16" ht="24.75" customHeight="1" x14ac:dyDescent="0.25">
      <c r="A4" s="139" t="s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ht="48" customHeight="1" x14ac:dyDescent="0.25">
      <c r="A5" s="8" t="s">
        <v>192</v>
      </c>
      <c r="B5" s="8" t="s">
        <v>2</v>
      </c>
      <c r="C5" s="8" t="s">
        <v>372</v>
      </c>
      <c r="D5" s="8" t="s">
        <v>373</v>
      </c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9" t="s">
        <v>8</v>
      </c>
      <c r="K5" s="9" t="s">
        <v>9</v>
      </c>
      <c r="L5" s="9" t="s">
        <v>10</v>
      </c>
      <c r="M5" s="8" t="s">
        <v>11</v>
      </c>
      <c r="N5" s="130" t="s">
        <v>486</v>
      </c>
      <c r="O5" s="130" t="s">
        <v>487</v>
      </c>
      <c r="P5" s="130" t="s">
        <v>488</v>
      </c>
    </row>
    <row r="6" spans="1:16" ht="14.4" customHeight="1" x14ac:dyDescent="0.25">
      <c r="A6" s="8" t="s">
        <v>12</v>
      </c>
      <c r="B6" s="8" t="s">
        <v>13</v>
      </c>
      <c r="C6" s="8" t="s">
        <v>14</v>
      </c>
      <c r="D6" s="8" t="s">
        <v>15</v>
      </c>
      <c r="E6" s="8" t="s">
        <v>16</v>
      </c>
      <c r="F6" s="8" t="s">
        <v>17</v>
      </c>
      <c r="G6" s="8" t="s">
        <v>18</v>
      </c>
      <c r="H6" s="8" t="s">
        <v>19</v>
      </c>
      <c r="I6" s="8" t="s">
        <v>20</v>
      </c>
      <c r="J6" s="8" t="s">
        <v>21</v>
      </c>
      <c r="K6" s="8" t="s">
        <v>22</v>
      </c>
      <c r="L6" s="8" t="s">
        <v>23</v>
      </c>
      <c r="M6" s="8" t="s">
        <v>24</v>
      </c>
      <c r="N6" s="109"/>
      <c r="O6" s="109"/>
      <c r="P6" s="109"/>
    </row>
    <row r="7" spans="1:16" ht="15.6" x14ac:dyDescent="0.25">
      <c r="A7" s="62" t="s">
        <v>27</v>
      </c>
      <c r="B7" s="63" t="s">
        <v>0</v>
      </c>
      <c r="C7" s="63" t="s">
        <v>0</v>
      </c>
      <c r="D7" s="63" t="s">
        <v>0</v>
      </c>
      <c r="E7" s="63" t="s">
        <v>0</v>
      </c>
      <c r="F7" s="63" t="s">
        <v>0</v>
      </c>
      <c r="G7" s="63" t="s">
        <v>0</v>
      </c>
      <c r="H7" s="63" t="s">
        <v>0</v>
      </c>
      <c r="I7" s="63" t="s">
        <v>0</v>
      </c>
      <c r="J7" s="63" t="s">
        <v>0</v>
      </c>
      <c r="K7" s="63" t="s">
        <v>0</v>
      </c>
      <c r="L7" s="63" t="s">
        <v>0</v>
      </c>
      <c r="M7" s="64">
        <f>M8+M18+M33+M63+M85+M95+M119+M129+M143+M154</f>
        <v>3364738136.6999998</v>
      </c>
      <c r="N7" s="64">
        <f t="shared" ref="N7:O7" si="0">N8+N18+N33+N63+N85+N95+N119+N129+N143+N154</f>
        <v>570742119.16999996</v>
      </c>
      <c r="O7" s="64">
        <f t="shared" si="0"/>
        <v>1048699449.6500001</v>
      </c>
      <c r="P7" s="129">
        <f t="shared" ref="P7:P70" si="1">O7/M7</f>
        <v>0.31167342213397992</v>
      </c>
    </row>
    <row r="8" spans="1:16" ht="124.8" x14ac:dyDescent="0.25">
      <c r="A8" s="62" t="s">
        <v>28</v>
      </c>
      <c r="B8" s="65" t="s">
        <v>29</v>
      </c>
      <c r="C8" s="65" t="s">
        <v>0</v>
      </c>
      <c r="D8" s="65" t="s">
        <v>0</v>
      </c>
      <c r="E8" s="65" t="s">
        <v>0</v>
      </c>
      <c r="F8" s="65" t="s">
        <v>0</v>
      </c>
      <c r="G8" s="65" t="s">
        <v>0</v>
      </c>
      <c r="H8" s="66" t="s">
        <v>0</v>
      </c>
      <c r="I8" s="66" t="s">
        <v>0</v>
      </c>
      <c r="J8" s="66" t="s">
        <v>0</v>
      </c>
      <c r="K8" s="66" t="s">
        <v>0</v>
      </c>
      <c r="L8" s="66" t="s">
        <v>0</v>
      </c>
      <c r="M8" s="127">
        <f t="shared" ref="M8:O16" si="2">M9</f>
        <v>700000</v>
      </c>
      <c r="N8" s="127">
        <f t="shared" si="2"/>
        <v>0</v>
      </c>
      <c r="O8" s="127">
        <f t="shared" si="2"/>
        <v>439150</v>
      </c>
      <c r="P8" s="129">
        <f t="shared" si="1"/>
        <v>0.62735714285714284</v>
      </c>
    </row>
    <row r="9" spans="1:16" ht="31.2" x14ac:dyDescent="0.25">
      <c r="A9" s="62" t="s">
        <v>30</v>
      </c>
      <c r="B9" s="65" t="s">
        <v>29</v>
      </c>
      <c r="C9" s="65" t="s">
        <v>15</v>
      </c>
      <c r="D9" s="65" t="s">
        <v>0</v>
      </c>
      <c r="E9" s="65" t="s">
        <v>0</v>
      </c>
      <c r="F9" s="65" t="s">
        <v>0</v>
      </c>
      <c r="G9" s="65" t="s">
        <v>0</v>
      </c>
      <c r="H9" s="66" t="s">
        <v>0</v>
      </c>
      <c r="I9" s="66" t="s">
        <v>0</v>
      </c>
      <c r="J9" s="66" t="s">
        <v>0</v>
      </c>
      <c r="K9" s="66" t="s">
        <v>0</v>
      </c>
      <c r="L9" s="66" t="s">
        <v>0</v>
      </c>
      <c r="M9" s="127">
        <f t="shared" si="2"/>
        <v>700000</v>
      </c>
      <c r="N9" s="127">
        <f t="shared" si="2"/>
        <v>0</v>
      </c>
      <c r="O9" s="127">
        <f t="shared" si="2"/>
        <v>439150</v>
      </c>
      <c r="P9" s="129">
        <f t="shared" si="1"/>
        <v>0.62735714285714284</v>
      </c>
    </row>
    <row r="10" spans="1:16" ht="109.2" x14ac:dyDescent="0.25">
      <c r="A10" s="62" t="s">
        <v>31</v>
      </c>
      <c r="B10" s="65" t="s">
        <v>29</v>
      </c>
      <c r="C10" s="65" t="s">
        <v>15</v>
      </c>
      <c r="D10" s="65" t="s">
        <v>29</v>
      </c>
      <c r="E10" s="65" t="s">
        <v>0</v>
      </c>
      <c r="F10" s="65" t="s">
        <v>0</v>
      </c>
      <c r="G10" s="65" t="s">
        <v>0</v>
      </c>
      <c r="H10" s="66" t="s">
        <v>0</v>
      </c>
      <c r="I10" s="66" t="s">
        <v>0</v>
      </c>
      <c r="J10" s="66" t="s">
        <v>0</v>
      </c>
      <c r="K10" s="66" t="s">
        <v>0</v>
      </c>
      <c r="L10" s="66" t="s">
        <v>0</v>
      </c>
      <c r="M10" s="127">
        <f t="shared" si="2"/>
        <v>700000</v>
      </c>
      <c r="N10" s="127">
        <f t="shared" si="2"/>
        <v>0</v>
      </c>
      <c r="O10" s="127">
        <f t="shared" si="2"/>
        <v>439150</v>
      </c>
      <c r="P10" s="129">
        <f t="shared" si="1"/>
        <v>0.62735714285714284</v>
      </c>
    </row>
    <row r="11" spans="1:16" ht="15.6" x14ac:dyDescent="0.25">
      <c r="A11" s="62" t="s">
        <v>32</v>
      </c>
      <c r="B11" s="65" t="s">
        <v>29</v>
      </c>
      <c r="C11" s="65" t="s">
        <v>15</v>
      </c>
      <c r="D11" s="65" t="s">
        <v>29</v>
      </c>
      <c r="E11" s="65" t="s">
        <v>33</v>
      </c>
      <c r="F11" s="65" t="s">
        <v>0</v>
      </c>
      <c r="G11" s="65" t="s">
        <v>0</v>
      </c>
      <c r="H11" s="66" t="s">
        <v>0</v>
      </c>
      <c r="I11" s="66" t="s">
        <v>0</v>
      </c>
      <c r="J11" s="66" t="s">
        <v>0</v>
      </c>
      <c r="K11" s="66" t="s">
        <v>0</v>
      </c>
      <c r="L11" s="66" t="s">
        <v>0</v>
      </c>
      <c r="M11" s="127">
        <f t="shared" si="2"/>
        <v>700000</v>
      </c>
      <c r="N11" s="127">
        <f t="shared" si="2"/>
        <v>0</v>
      </c>
      <c r="O11" s="127">
        <f t="shared" si="2"/>
        <v>439150</v>
      </c>
      <c r="P11" s="129">
        <f t="shared" si="1"/>
        <v>0.62735714285714284</v>
      </c>
    </row>
    <row r="12" spans="1:16" ht="66" customHeight="1" x14ac:dyDescent="0.25">
      <c r="A12" s="62" t="s">
        <v>34</v>
      </c>
      <c r="B12" s="65" t="s">
        <v>29</v>
      </c>
      <c r="C12" s="65" t="s">
        <v>15</v>
      </c>
      <c r="D12" s="65" t="s">
        <v>29</v>
      </c>
      <c r="E12" s="65" t="s">
        <v>33</v>
      </c>
      <c r="F12" s="65" t="s">
        <v>0</v>
      </c>
      <c r="G12" s="65" t="s">
        <v>0</v>
      </c>
      <c r="H12" s="66" t="s">
        <v>0</v>
      </c>
      <c r="I12" s="66" t="s">
        <v>0</v>
      </c>
      <c r="J12" s="66" t="s">
        <v>0</v>
      </c>
      <c r="K12" s="66" t="s">
        <v>0</v>
      </c>
      <c r="L12" s="66" t="s">
        <v>0</v>
      </c>
      <c r="M12" s="127">
        <f t="shared" si="2"/>
        <v>700000</v>
      </c>
      <c r="N12" s="127">
        <f t="shared" si="2"/>
        <v>0</v>
      </c>
      <c r="O12" s="127">
        <f t="shared" si="2"/>
        <v>439150</v>
      </c>
      <c r="P12" s="129">
        <f t="shared" si="1"/>
        <v>0.62735714285714284</v>
      </c>
    </row>
    <row r="13" spans="1:16" ht="31.2" x14ac:dyDescent="0.25">
      <c r="A13" s="52" t="s">
        <v>35</v>
      </c>
      <c r="B13" s="65" t="s">
        <v>29</v>
      </c>
      <c r="C13" s="65" t="s">
        <v>15</v>
      </c>
      <c r="D13" s="65" t="s">
        <v>29</v>
      </c>
      <c r="E13" s="65" t="s">
        <v>33</v>
      </c>
      <c r="F13" s="65" t="s">
        <v>36</v>
      </c>
      <c r="G13" s="65" t="s">
        <v>0</v>
      </c>
      <c r="H13" s="65" t="s">
        <v>0</v>
      </c>
      <c r="I13" s="65" t="s">
        <v>0</v>
      </c>
      <c r="J13" s="65" t="s">
        <v>0</v>
      </c>
      <c r="K13" s="65" t="s">
        <v>0</v>
      </c>
      <c r="L13" s="65" t="s">
        <v>0</v>
      </c>
      <c r="M13" s="127">
        <f t="shared" si="2"/>
        <v>700000</v>
      </c>
      <c r="N13" s="127">
        <f t="shared" si="2"/>
        <v>0</v>
      </c>
      <c r="O13" s="127">
        <f t="shared" si="2"/>
        <v>439150</v>
      </c>
      <c r="P13" s="129">
        <f t="shared" si="1"/>
        <v>0.62735714285714284</v>
      </c>
    </row>
    <row r="14" spans="1:16" ht="62.4" x14ac:dyDescent="0.25">
      <c r="A14" s="52" t="s">
        <v>37</v>
      </c>
      <c r="B14" s="65" t="s">
        <v>29</v>
      </c>
      <c r="C14" s="65" t="s">
        <v>15</v>
      </c>
      <c r="D14" s="65" t="s">
        <v>29</v>
      </c>
      <c r="E14" s="65" t="s">
        <v>33</v>
      </c>
      <c r="F14" s="65" t="s">
        <v>36</v>
      </c>
      <c r="G14" s="65" t="s">
        <v>38</v>
      </c>
      <c r="H14" s="65" t="s">
        <v>0</v>
      </c>
      <c r="I14" s="65" t="s">
        <v>0</v>
      </c>
      <c r="J14" s="65" t="s">
        <v>0</v>
      </c>
      <c r="K14" s="65" t="s">
        <v>0</v>
      </c>
      <c r="L14" s="65" t="s">
        <v>0</v>
      </c>
      <c r="M14" s="127">
        <f t="shared" si="2"/>
        <v>700000</v>
      </c>
      <c r="N14" s="127">
        <f t="shared" si="2"/>
        <v>0</v>
      </c>
      <c r="O14" s="127">
        <f t="shared" si="2"/>
        <v>439150</v>
      </c>
      <c r="P14" s="129">
        <f t="shared" si="1"/>
        <v>0.62735714285714284</v>
      </c>
    </row>
    <row r="15" spans="1:16" ht="46.8" x14ac:dyDescent="0.25">
      <c r="A15" s="62" t="s">
        <v>39</v>
      </c>
      <c r="B15" s="65" t="s">
        <v>29</v>
      </c>
      <c r="C15" s="65" t="s">
        <v>15</v>
      </c>
      <c r="D15" s="65" t="s">
        <v>29</v>
      </c>
      <c r="E15" s="65" t="s">
        <v>33</v>
      </c>
      <c r="F15" s="65" t="s">
        <v>36</v>
      </c>
      <c r="G15" s="65" t="s">
        <v>38</v>
      </c>
      <c r="H15" s="65" t="s">
        <v>40</v>
      </c>
      <c r="I15" s="66" t="s">
        <v>0</v>
      </c>
      <c r="J15" s="66" t="s">
        <v>0</v>
      </c>
      <c r="K15" s="66" t="s">
        <v>0</v>
      </c>
      <c r="L15" s="66" t="s">
        <v>0</v>
      </c>
      <c r="M15" s="127">
        <f t="shared" si="2"/>
        <v>700000</v>
      </c>
      <c r="N15" s="127">
        <f t="shared" si="2"/>
        <v>0</v>
      </c>
      <c r="O15" s="127">
        <f t="shared" si="2"/>
        <v>439150</v>
      </c>
      <c r="P15" s="129">
        <f t="shared" si="1"/>
        <v>0.62735714285714284</v>
      </c>
    </row>
    <row r="16" spans="1:16" ht="46.8" x14ac:dyDescent="0.25">
      <c r="A16" s="62" t="s">
        <v>41</v>
      </c>
      <c r="B16" s="65" t="s">
        <v>29</v>
      </c>
      <c r="C16" s="65" t="s">
        <v>15</v>
      </c>
      <c r="D16" s="65" t="s">
        <v>29</v>
      </c>
      <c r="E16" s="65" t="s">
        <v>33</v>
      </c>
      <c r="F16" s="65" t="s">
        <v>36</v>
      </c>
      <c r="G16" s="65" t="s">
        <v>38</v>
      </c>
      <c r="H16" s="65" t="s">
        <v>40</v>
      </c>
      <c r="I16" s="65" t="s">
        <v>42</v>
      </c>
      <c r="J16" s="65" t="s">
        <v>0</v>
      </c>
      <c r="K16" s="65" t="s">
        <v>0</v>
      </c>
      <c r="L16" s="65" t="s">
        <v>0</v>
      </c>
      <c r="M16" s="127">
        <f t="shared" si="2"/>
        <v>700000</v>
      </c>
      <c r="N16" s="127">
        <f t="shared" si="2"/>
        <v>0</v>
      </c>
      <c r="O16" s="127">
        <f t="shared" si="2"/>
        <v>439150</v>
      </c>
      <c r="P16" s="129">
        <f t="shared" si="1"/>
        <v>0.62735714285714284</v>
      </c>
    </row>
    <row r="17" spans="1:16" ht="46.8" x14ac:dyDescent="0.25">
      <c r="A17" s="67" t="s">
        <v>43</v>
      </c>
      <c r="B17" s="63" t="s">
        <v>29</v>
      </c>
      <c r="C17" s="63" t="s">
        <v>15</v>
      </c>
      <c r="D17" s="63" t="s">
        <v>29</v>
      </c>
      <c r="E17" s="63" t="s">
        <v>33</v>
      </c>
      <c r="F17" s="63" t="s">
        <v>36</v>
      </c>
      <c r="G17" s="63" t="s">
        <v>38</v>
      </c>
      <c r="H17" s="63" t="s">
        <v>40</v>
      </c>
      <c r="I17" s="63" t="s">
        <v>42</v>
      </c>
      <c r="J17" s="68" t="s">
        <v>134</v>
      </c>
      <c r="K17" s="68" t="s">
        <v>45</v>
      </c>
      <c r="L17" s="68" t="s">
        <v>46</v>
      </c>
      <c r="M17" s="128">
        <f>92000000+29956896.65-121256896.65</f>
        <v>700000</v>
      </c>
      <c r="N17" s="128">
        <v>0</v>
      </c>
      <c r="O17" s="128">
        <v>439150</v>
      </c>
      <c r="P17" s="129">
        <f t="shared" si="1"/>
        <v>0.62735714285714284</v>
      </c>
    </row>
    <row r="18" spans="1:16" ht="46.8" x14ac:dyDescent="0.25">
      <c r="A18" s="62" t="s">
        <v>61</v>
      </c>
      <c r="B18" s="65" t="s">
        <v>22</v>
      </c>
      <c r="C18" s="65" t="s">
        <v>0</v>
      </c>
      <c r="D18" s="65" t="s">
        <v>0</v>
      </c>
      <c r="E18" s="65" t="s">
        <v>0</v>
      </c>
      <c r="F18" s="65" t="s">
        <v>0</v>
      </c>
      <c r="G18" s="65" t="s">
        <v>0</v>
      </c>
      <c r="H18" s="66" t="s">
        <v>0</v>
      </c>
      <c r="I18" s="66" t="s">
        <v>0</v>
      </c>
      <c r="J18" s="66" t="s">
        <v>0</v>
      </c>
      <c r="K18" s="66" t="s">
        <v>0</v>
      </c>
      <c r="L18" s="66" t="s">
        <v>0</v>
      </c>
      <c r="M18" s="127">
        <f t="shared" ref="M18:O25" si="3">M19</f>
        <v>180172238.17000002</v>
      </c>
      <c r="N18" s="127">
        <f t="shared" si="3"/>
        <v>52853421.689999998</v>
      </c>
      <c r="O18" s="127">
        <f t="shared" si="3"/>
        <v>52853421.689999998</v>
      </c>
      <c r="P18" s="129">
        <f t="shared" si="1"/>
        <v>0.29334942068117392</v>
      </c>
    </row>
    <row r="19" spans="1:16" ht="31.2" x14ac:dyDescent="0.25">
      <c r="A19" s="62" t="s">
        <v>30</v>
      </c>
      <c r="B19" s="65" t="s">
        <v>22</v>
      </c>
      <c r="C19" s="65" t="s">
        <v>15</v>
      </c>
      <c r="D19" s="65" t="s">
        <v>0</v>
      </c>
      <c r="E19" s="65" t="s">
        <v>0</v>
      </c>
      <c r="F19" s="65" t="s">
        <v>0</v>
      </c>
      <c r="G19" s="65" t="s">
        <v>0</v>
      </c>
      <c r="H19" s="66" t="s">
        <v>0</v>
      </c>
      <c r="I19" s="66" t="s">
        <v>0</v>
      </c>
      <c r="J19" s="66" t="s">
        <v>0</v>
      </c>
      <c r="K19" s="66" t="s">
        <v>0</v>
      </c>
      <c r="L19" s="66" t="s">
        <v>0</v>
      </c>
      <c r="M19" s="127">
        <f t="shared" si="3"/>
        <v>180172238.17000002</v>
      </c>
      <c r="N19" s="127">
        <f t="shared" si="3"/>
        <v>52853421.689999998</v>
      </c>
      <c r="O19" s="127">
        <f t="shared" si="3"/>
        <v>52853421.689999998</v>
      </c>
      <c r="P19" s="129">
        <f t="shared" si="1"/>
        <v>0.29334942068117392</v>
      </c>
    </row>
    <row r="20" spans="1:16" ht="62.4" x14ac:dyDescent="0.25">
      <c r="A20" s="62" t="s">
        <v>62</v>
      </c>
      <c r="B20" s="65" t="s">
        <v>22</v>
      </c>
      <c r="C20" s="65" t="s">
        <v>15</v>
      </c>
      <c r="D20" s="65" t="s">
        <v>29</v>
      </c>
      <c r="E20" s="65" t="s">
        <v>0</v>
      </c>
      <c r="F20" s="65" t="s">
        <v>0</v>
      </c>
      <c r="G20" s="65" t="s">
        <v>0</v>
      </c>
      <c r="H20" s="66" t="s">
        <v>0</v>
      </c>
      <c r="I20" s="66" t="s">
        <v>0</v>
      </c>
      <c r="J20" s="66" t="s">
        <v>0</v>
      </c>
      <c r="K20" s="66" t="s">
        <v>0</v>
      </c>
      <c r="L20" s="66" t="s">
        <v>0</v>
      </c>
      <c r="M20" s="127">
        <f t="shared" si="3"/>
        <v>180172238.17000002</v>
      </c>
      <c r="N20" s="127">
        <f t="shared" si="3"/>
        <v>52853421.689999998</v>
      </c>
      <c r="O20" s="127">
        <f t="shared" si="3"/>
        <v>52853421.689999998</v>
      </c>
      <c r="P20" s="129">
        <f t="shared" si="1"/>
        <v>0.29334942068117392</v>
      </c>
    </row>
    <row r="21" spans="1:16" ht="46.8" x14ac:dyDescent="0.25">
      <c r="A21" s="62" t="s">
        <v>63</v>
      </c>
      <c r="B21" s="65" t="s">
        <v>22</v>
      </c>
      <c r="C21" s="65" t="s">
        <v>15</v>
      </c>
      <c r="D21" s="65" t="s">
        <v>29</v>
      </c>
      <c r="E21" s="65" t="s">
        <v>64</v>
      </c>
      <c r="F21" s="65" t="s">
        <v>0</v>
      </c>
      <c r="G21" s="65" t="s">
        <v>0</v>
      </c>
      <c r="H21" s="66" t="s">
        <v>0</v>
      </c>
      <c r="I21" s="66" t="s">
        <v>0</v>
      </c>
      <c r="J21" s="66" t="s">
        <v>0</v>
      </c>
      <c r="K21" s="66" t="s">
        <v>0</v>
      </c>
      <c r="L21" s="66" t="s">
        <v>0</v>
      </c>
      <c r="M21" s="127">
        <f t="shared" si="3"/>
        <v>180172238.17000002</v>
      </c>
      <c r="N21" s="127">
        <f t="shared" si="3"/>
        <v>52853421.689999998</v>
      </c>
      <c r="O21" s="127">
        <f t="shared" si="3"/>
        <v>52853421.689999998</v>
      </c>
      <c r="P21" s="129">
        <f t="shared" si="1"/>
        <v>0.29334942068117392</v>
      </c>
    </row>
    <row r="22" spans="1:16" ht="46.8" x14ac:dyDescent="0.25">
      <c r="A22" s="62" t="s">
        <v>65</v>
      </c>
      <c r="B22" s="65" t="s">
        <v>22</v>
      </c>
      <c r="C22" s="65" t="s">
        <v>15</v>
      </c>
      <c r="D22" s="65" t="s">
        <v>29</v>
      </c>
      <c r="E22" s="65" t="s">
        <v>64</v>
      </c>
      <c r="F22" s="65" t="s">
        <v>0</v>
      </c>
      <c r="G22" s="65" t="s">
        <v>0</v>
      </c>
      <c r="H22" s="66" t="s">
        <v>0</v>
      </c>
      <c r="I22" s="66" t="s">
        <v>0</v>
      </c>
      <c r="J22" s="66" t="s">
        <v>0</v>
      </c>
      <c r="K22" s="66" t="s">
        <v>0</v>
      </c>
      <c r="L22" s="66" t="s">
        <v>0</v>
      </c>
      <c r="M22" s="127">
        <f t="shared" si="3"/>
        <v>180172238.17000002</v>
      </c>
      <c r="N22" s="127">
        <f t="shared" si="3"/>
        <v>52853421.689999998</v>
      </c>
      <c r="O22" s="127">
        <f t="shared" si="3"/>
        <v>52853421.689999998</v>
      </c>
      <c r="P22" s="129">
        <f t="shared" si="1"/>
        <v>0.29334942068117392</v>
      </c>
    </row>
    <row r="23" spans="1:16" ht="15.6" x14ac:dyDescent="0.25">
      <c r="A23" s="52" t="s">
        <v>66</v>
      </c>
      <c r="B23" s="65" t="s">
        <v>22</v>
      </c>
      <c r="C23" s="65" t="s">
        <v>15</v>
      </c>
      <c r="D23" s="65" t="s">
        <v>29</v>
      </c>
      <c r="E23" s="65" t="s">
        <v>64</v>
      </c>
      <c r="F23" s="65" t="s">
        <v>67</v>
      </c>
      <c r="G23" s="65" t="s">
        <v>0</v>
      </c>
      <c r="H23" s="65" t="s">
        <v>0</v>
      </c>
      <c r="I23" s="65" t="s">
        <v>0</v>
      </c>
      <c r="J23" s="65" t="s">
        <v>0</v>
      </c>
      <c r="K23" s="65" t="s">
        <v>0</v>
      </c>
      <c r="L23" s="65" t="s">
        <v>0</v>
      </c>
      <c r="M23" s="127">
        <f t="shared" si="3"/>
        <v>180172238.17000002</v>
      </c>
      <c r="N23" s="127">
        <f t="shared" si="3"/>
        <v>52853421.689999998</v>
      </c>
      <c r="O23" s="127">
        <f t="shared" si="3"/>
        <v>52853421.689999998</v>
      </c>
      <c r="P23" s="129">
        <f t="shared" si="1"/>
        <v>0.29334942068117392</v>
      </c>
    </row>
    <row r="24" spans="1:16" ht="15.6" x14ac:dyDescent="0.25">
      <c r="A24" s="52" t="s">
        <v>68</v>
      </c>
      <c r="B24" s="65" t="s">
        <v>22</v>
      </c>
      <c r="C24" s="65" t="s">
        <v>15</v>
      </c>
      <c r="D24" s="65" t="s">
        <v>29</v>
      </c>
      <c r="E24" s="65" t="s">
        <v>64</v>
      </c>
      <c r="F24" s="65" t="s">
        <v>67</v>
      </c>
      <c r="G24" s="65" t="s">
        <v>29</v>
      </c>
      <c r="H24" s="65" t="s">
        <v>0</v>
      </c>
      <c r="I24" s="65" t="s">
        <v>0</v>
      </c>
      <c r="J24" s="65" t="s">
        <v>0</v>
      </c>
      <c r="K24" s="65" t="s">
        <v>0</v>
      </c>
      <c r="L24" s="65" t="s">
        <v>0</v>
      </c>
      <c r="M24" s="127">
        <f t="shared" si="3"/>
        <v>180172238.17000002</v>
      </c>
      <c r="N24" s="127">
        <f t="shared" si="3"/>
        <v>52853421.689999998</v>
      </c>
      <c r="O24" s="127">
        <f t="shared" si="3"/>
        <v>52853421.689999998</v>
      </c>
      <c r="P24" s="129">
        <f t="shared" si="1"/>
        <v>0.29334942068117392</v>
      </c>
    </row>
    <row r="25" spans="1:16" ht="46.8" x14ac:dyDescent="0.25">
      <c r="A25" s="62" t="s">
        <v>39</v>
      </c>
      <c r="B25" s="65" t="s">
        <v>22</v>
      </c>
      <c r="C25" s="65" t="s">
        <v>15</v>
      </c>
      <c r="D25" s="65" t="s">
        <v>29</v>
      </c>
      <c r="E25" s="65" t="s">
        <v>64</v>
      </c>
      <c r="F25" s="65" t="s">
        <v>67</v>
      </c>
      <c r="G25" s="65" t="s">
        <v>29</v>
      </c>
      <c r="H25" s="65" t="s">
        <v>40</v>
      </c>
      <c r="I25" s="66" t="s">
        <v>0</v>
      </c>
      <c r="J25" s="66" t="s">
        <v>0</v>
      </c>
      <c r="K25" s="66" t="s">
        <v>0</v>
      </c>
      <c r="L25" s="66" t="s">
        <v>0</v>
      </c>
      <c r="M25" s="127">
        <f t="shared" si="3"/>
        <v>180172238.17000002</v>
      </c>
      <c r="N25" s="127">
        <f t="shared" si="3"/>
        <v>52853421.689999998</v>
      </c>
      <c r="O25" s="127">
        <f t="shared" si="3"/>
        <v>52853421.689999998</v>
      </c>
      <c r="P25" s="129">
        <f t="shared" si="1"/>
        <v>0.29334942068117392</v>
      </c>
    </row>
    <row r="26" spans="1:16" ht="93.6" x14ac:dyDescent="0.25">
      <c r="A26" s="62" t="s">
        <v>69</v>
      </c>
      <c r="B26" s="65" t="s">
        <v>22</v>
      </c>
      <c r="C26" s="65" t="s">
        <v>15</v>
      </c>
      <c r="D26" s="65" t="s">
        <v>29</v>
      </c>
      <c r="E26" s="65" t="s">
        <v>64</v>
      </c>
      <c r="F26" s="65" t="s">
        <v>67</v>
      </c>
      <c r="G26" s="65" t="s">
        <v>29</v>
      </c>
      <c r="H26" s="65" t="s">
        <v>40</v>
      </c>
      <c r="I26" s="65" t="s">
        <v>70</v>
      </c>
      <c r="J26" s="65" t="s">
        <v>0</v>
      </c>
      <c r="K26" s="65" t="s">
        <v>0</v>
      </c>
      <c r="L26" s="65" t="s">
        <v>0</v>
      </c>
      <c r="M26" s="127">
        <f>M27+M28+M29+M30+M31+M32</f>
        <v>180172238.17000002</v>
      </c>
      <c r="N26" s="127">
        <f>N27+N28+N29+N30+N31+N32</f>
        <v>52853421.689999998</v>
      </c>
      <c r="O26" s="127">
        <f t="shared" ref="O26" si="4">O27+O28+O29+O30+O31+O32</f>
        <v>52853421.689999998</v>
      </c>
      <c r="P26" s="129">
        <f t="shared" si="1"/>
        <v>0.29334942068117392</v>
      </c>
    </row>
    <row r="27" spans="1:16" ht="39.6" x14ac:dyDescent="0.25">
      <c r="A27" s="67" t="s">
        <v>71</v>
      </c>
      <c r="B27" s="63" t="s">
        <v>22</v>
      </c>
      <c r="C27" s="63" t="s">
        <v>15</v>
      </c>
      <c r="D27" s="63" t="s">
        <v>29</v>
      </c>
      <c r="E27" s="63" t="s">
        <v>64</v>
      </c>
      <c r="F27" s="63" t="s">
        <v>67</v>
      </c>
      <c r="G27" s="63" t="s">
        <v>29</v>
      </c>
      <c r="H27" s="63" t="s">
        <v>40</v>
      </c>
      <c r="I27" s="63" t="s">
        <v>70</v>
      </c>
      <c r="J27" s="68" t="s">
        <v>72</v>
      </c>
      <c r="K27" s="68" t="s">
        <v>73</v>
      </c>
      <c r="L27" s="68">
        <v>2022</v>
      </c>
      <c r="M27" s="128">
        <v>45000000</v>
      </c>
      <c r="N27" s="112">
        <v>0</v>
      </c>
      <c r="O27" s="112">
        <v>0</v>
      </c>
      <c r="P27" s="129">
        <f t="shared" si="1"/>
        <v>0</v>
      </c>
    </row>
    <row r="28" spans="1:16" ht="39.6" x14ac:dyDescent="0.25">
      <c r="A28" s="67" t="s">
        <v>74</v>
      </c>
      <c r="B28" s="63" t="s">
        <v>22</v>
      </c>
      <c r="C28" s="63" t="s">
        <v>15</v>
      </c>
      <c r="D28" s="63" t="s">
        <v>29</v>
      </c>
      <c r="E28" s="63" t="s">
        <v>64</v>
      </c>
      <c r="F28" s="63" t="s">
        <v>67</v>
      </c>
      <c r="G28" s="63" t="s">
        <v>29</v>
      </c>
      <c r="H28" s="63" t="s">
        <v>40</v>
      </c>
      <c r="I28" s="63" t="s">
        <v>70</v>
      </c>
      <c r="J28" s="68" t="s">
        <v>72</v>
      </c>
      <c r="K28" s="68" t="s">
        <v>75</v>
      </c>
      <c r="L28" s="68">
        <v>2022</v>
      </c>
      <c r="M28" s="128">
        <v>10000000</v>
      </c>
      <c r="N28" s="112">
        <v>4009398.89</v>
      </c>
      <c r="O28" s="112">
        <v>4009398.89</v>
      </c>
      <c r="P28" s="129">
        <f t="shared" si="1"/>
        <v>0.40093988899999999</v>
      </c>
    </row>
    <row r="29" spans="1:16" ht="39.6" x14ac:dyDescent="0.25">
      <c r="A29" s="67" t="s">
        <v>76</v>
      </c>
      <c r="B29" s="63" t="s">
        <v>22</v>
      </c>
      <c r="C29" s="63" t="s">
        <v>15</v>
      </c>
      <c r="D29" s="63" t="s">
        <v>29</v>
      </c>
      <c r="E29" s="63" t="s">
        <v>64</v>
      </c>
      <c r="F29" s="63" t="s">
        <v>67</v>
      </c>
      <c r="G29" s="63" t="s">
        <v>29</v>
      </c>
      <c r="H29" s="63" t="s">
        <v>40</v>
      </c>
      <c r="I29" s="63" t="s">
        <v>70</v>
      </c>
      <c r="J29" s="68" t="s">
        <v>72</v>
      </c>
      <c r="K29" s="68" t="s">
        <v>59</v>
      </c>
      <c r="L29" s="68">
        <v>2022</v>
      </c>
      <c r="M29" s="128">
        <v>40000000</v>
      </c>
      <c r="N29" s="112">
        <v>10651486.01</v>
      </c>
      <c r="O29" s="112">
        <v>10651486.01</v>
      </c>
      <c r="P29" s="129">
        <f t="shared" si="1"/>
        <v>0.26628715024999999</v>
      </c>
    </row>
    <row r="30" spans="1:16" ht="46.8" x14ac:dyDescent="0.25">
      <c r="A30" s="67" t="s">
        <v>77</v>
      </c>
      <c r="B30" s="63" t="s">
        <v>22</v>
      </c>
      <c r="C30" s="63" t="s">
        <v>15</v>
      </c>
      <c r="D30" s="63" t="s">
        <v>29</v>
      </c>
      <c r="E30" s="63" t="s">
        <v>64</v>
      </c>
      <c r="F30" s="63" t="s">
        <v>67</v>
      </c>
      <c r="G30" s="63" t="s">
        <v>29</v>
      </c>
      <c r="H30" s="63" t="s">
        <v>40</v>
      </c>
      <c r="I30" s="63" t="s">
        <v>70</v>
      </c>
      <c r="J30" s="68" t="s">
        <v>72</v>
      </c>
      <c r="K30" s="68">
        <v>0.75</v>
      </c>
      <c r="L30" s="68">
        <v>2022</v>
      </c>
      <c r="M30" s="128">
        <v>34830818.170000002</v>
      </c>
      <c r="N30" s="112">
        <v>31485308.219999999</v>
      </c>
      <c r="O30" s="112">
        <v>31485308.219999999</v>
      </c>
      <c r="P30" s="129">
        <f t="shared" si="1"/>
        <v>0.90394971678036806</v>
      </c>
    </row>
    <row r="31" spans="1:16" ht="46.8" x14ac:dyDescent="0.25">
      <c r="A31" s="67" t="s">
        <v>419</v>
      </c>
      <c r="B31" s="63" t="s">
        <v>22</v>
      </c>
      <c r="C31" s="63" t="s">
        <v>15</v>
      </c>
      <c r="D31" s="63" t="s">
        <v>29</v>
      </c>
      <c r="E31" s="63" t="s">
        <v>64</v>
      </c>
      <c r="F31" s="63" t="s">
        <v>67</v>
      </c>
      <c r="G31" s="63" t="s">
        <v>29</v>
      </c>
      <c r="H31" s="63" t="s">
        <v>40</v>
      </c>
      <c r="I31" s="63" t="s">
        <v>70</v>
      </c>
      <c r="J31" s="68" t="s">
        <v>72</v>
      </c>
      <c r="K31" s="68">
        <v>1.6</v>
      </c>
      <c r="L31" s="68">
        <v>2022</v>
      </c>
      <c r="M31" s="128">
        <v>36600000</v>
      </c>
      <c r="N31" s="112">
        <v>6707228.5700000003</v>
      </c>
      <c r="O31" s="112">
        <v>6707228.5700000003</v>
      </c>
      <c r="P31" s="129">
        <f t="shared" si="1"/>
        <v>0.18325761120218581</v>
      </c>
    </row>
    <row r="32" spans="1:16" ht="31.2" x14ac:dyDescent="0.25">
      <c r="A32" s="67" t="s">
        <v>434</v>
      </c>
      <c r="B32" s="63" t="s">
        <v>22</v>
      </c>
      <c r="C32" s="63" t="s">
        <v>15</v>
      </c>
      <c r="D32" s="63" t="s">
        <v>29</v>
      </c>
      <c r="E32" s="63" t="s">
        <v>64</v>
      </c>
      <c r="F32" s="63" t="s">
        <v>67</v>
      </c>
      <c r="G32" s="63" t="s">
        <v>29</v>
      </c>
      <c r="H32" s="63" t="s">
        <v>40</v>
      </c>
      <c r="I32" s="63" t="s">
        <v>70</v>
      </c>
      <c r="J32" s="68" t="s">
        <v>215</v>
      </c>
      <c r="K32" s="68">
        <v>239.5</v>
      </c>
      <c r="L32" s="68">
        <v>2022</v>
      </c>
      <c r="M32" s="128">
        <v>13741420</v>
      </c>
      <c r="N32" s="112">
        <v>0</v>
      </c>
      <c r="O32" s="112">
        <v>0</v>
      </c>
      <c r="P32" s="129">
        <f t="shared" si="1"/>
        <v>0</v>
      </c>
    </row>
    <row r="33" spans="1:16" ht="15.6" x14ac:dyDescent="0.25">
      <c r="A33" s="62" t="s">
        <v>78</v>
      </c>
      <c r="B33" s="65" t="s">
        <v>24</v>
      </c>
      <c r="C33" s="65" t="s">
        <v>0</v>
      </c>
      <c r="D33" s="65" t="s">
        <v>0</v>
      </c>
      <c r="E33" s="65" t="s">
        <v>0</v>
      </c>
      <c r="F33" s="65" t="s">
        <v>0</v>
      </c>
      <c r="G33" s="65" t="s">
        <v>0</v>
      </c>
      <c r="H33" s="66" t="s">
        <v>0</v>
      </c>
      <c r="I33" s="66" t="s">
        <v>0</v>
      </c>
      <c r="J33" s="66" t="s">
        <v>0</v>
      </c>
      <c r="K33" s="66" t="s">
        <v>0</v>
      </c>
      <c r="L33" s="66" t="s">
        <v>0</v>
      </c>
      <c r="M33" s="127">
        <f>M34+M52</f>
        <v>1985164736.55</v>
      </c>
      <c r="N33" s="127">
        <f t="shared" ref="N33:O33" si="5">N34+N52</f>
        <v>145563693.41999999</v>
      </c>
      <c r="O33" s="127">
        <f t="shared" si="5"/>
        <v>427663544.25</v>
      </c>
      <c r="P33" s="129">
        <f t="shared" si="1"/>
        <v>0.21542975067813902</v>
      </c>
    </row>
    <row r="34" spans="1:16" ht="31.2" x14ac:dyDescent="0.25">
      <c r="A34" s="70" t="s">
        <v>179</v>
      </c>
      <c r="B34" s="65" t="s">
        <v>24</v>
      </c>
      <c r="C34" s="65" t="s">
        <v>12</v>
      </c>
      <c r="D34" s="65" t="s">
        <v>0</v>
      </c>
      <c r="E34" s="65" t="s">
        <v>0</v>
      </c>
      <c r="F34" s="65" t="s">
        <v>0</v>
      </c>
      <c r="G34" s="65" t="s">
        <v>0</v>
      </c>
      <c r="H34" s="66" t="s">
        <v>0</v>
      </c>
      <c r="I34" s="66" t="s">
        <v>0</v>
      </c>
      <c r="J34" s="66" t="s">
        <v>0</v>
      </c>
      <c r="K34" s="66" t="s">
        <v>0</v>
      </c>
      <c r="L34" s="66" t="s">
        <v>0</v>
      </c>
      <c r="M34" s="127">
        <f>M35+M43</f>
        <v>1538704183.3499999</v>
      </c>
      <c r="N34" s="127">
        <f t="shared" ref="N34:O34" si="6">N35+N43</f>
        <v>138742700.78999999</v>
      </c>
      <c r="O34" s="127">
        <f t="shared" si="6"/>
        <v>420229231.60000002</v>
      </c>
      <c r="P34" s="129">
        <f t="shared" si="1"/>
        <v>0.27310592649790238</v>
      </c>
    </row>
    <row r="35" spans="1:16" ht="78" x14ac:dyDescent="0.25">
      <c r="A35" s="62" t="s">
        <v>84</v>
      </c>
      <c r="B35" s="65" t="s">
        <v>24</v>
      </c>
      <c r="C35" s="65" t="s">
        <v>12</v>
      </c>
      <c r="D35" s="65" t="s">
        <v>85</v>
      </c>
      <c r="E35" s="65" t="s">
        <v>0</v>
      </c>
      <c r="F35" s="65" t="s">
        <v>0</v>
      </c>
      <c r="G35" s="65" t="s">
        <v>0</v>
      </c>
      <c r="H35" s="66" t="s">
        <v>0</v>
      </c>
      <c r="I35" s="66" t="s">
        <v>0</v>
      </c>
      <c r="J35" s="66" t="s">
        <v>0</v>
      </c>
      <c r="K35" s="66" t="s">
        <v>0</v>
      </c>
      <c r="L35" s="66" t="s">
        <v>0</v>
      </c>
      <c r="M35" s="127">
        <f t="shared" ref="M35:O41" si="7">M36</f>
        <v>943677110</v>
      </c>
      <c r="N35" s="127">
        <f t="shared" si="7"/>
        <v>64414223.100000001</v>
      </c>
      <c r="O35" s="127">
        <f t="shared" si="7"/>
        <v>249440841.77000001</v>
      </c>
      <c r="P35" s="129">
        <f t="shared" si="1"/>
        <v>0.26432859197994113</v>
      </c>
    </row>
    <row r="36" spans="1:16" ht="15.6" x14ac:dyDescent="0.25">
      <c r="A36" s="62" t="s">
        <v>32</v>
      </c>
      <c r="B36" s="65" t="s">
        <v>24</v>
      </c>
      <c r="C36" s="65" t="s">
        <v>12</v>
      </c>
      <c r="D36" s="65" t="s">
        <v>85</v>
      </c>
      <c r="E36" s="65" t="s">
        <v>33</v>
      </c>
      <c r="F36" s="65" t="s">
        <v>0</v>
      </c>
      <c r="G36" s="65" t="s">
        <v>0</v>
      </c>
      <c r="H36" s="66" t="s">
        <v>0</v>
      </c>
      <c r="I36" s="66" t="s">
        <v>0</v>
      </c>
      <c r="J36" s="66" t="s">
        <v>0</v>
      </c>
      <c r="K36" s="66" t="s">
        <v>0</v>
      </c>
      <c r="L36" s="66" t="s">
        <v>0</v>
      </c>
      <c r="M36" s="127">
        <f t="shared" si="7"/>
        <v>943677110</v>
      </c>
      <c r="N36" s="127">
        <f t="shared" si="7"/>
        <v>64414223.100000001</v>
      </c>
      <c r="O36" s="127">
        <f t="shared" si="7"/>
        <v>249440841.77000001</v>
      </c>
      <c r="P36" s="129">
        <f t="shared" si="1"/>
        <v>0.26432859197994113</v>
      </c>
    </row>
    <row r="37" spans="1:16" ht="66" customHeight="1" x14ac:dyDescent="0.25">
      <c r="A37" s="62" t="s">
        <v>34</v>
      </c>
      <c r="B37" s="65" t="s">
        <v>24</v>
      </c>
      <c r="C37" s="65" t="s">
        <v>12</v>
      </c>
      <c r="D37" s="65" t="s">
        <v>85</v>
      </c>
      <c r="E37" s="65" t="s">
        <v>33</v>
      </c>
      <c r="F37" s="65" t="s">
        <v>0</v>
      </c>
      <c r="G37" s="65" t="s">
        <v>0</v>
      </c>
      <c r="H37" s="66" t="s">
        <v>0</v>
      </c>
      <c r="I37" s="66" t="s">
        <v>0</v>
      </c>
      <c r="J37" s="66" t="s">
        <v>0</v>
      </c>
      <c r="K37" s="66" t="s">
        <v>0</v>
      </c>
      <c r="L37" s="66" t="s">
        <v>0</v>
      </c>
      <c r="M37" s="127">
        <f t="shared" si="7"/>
        <v>943677110</v>
      </c>
      <c r="N37" s="127">
        <f t="shared" si="7"/>
        <v>64414223.100000001</v>
      </c>
      <c r="O37" s="127">
        <f t="shared" si="7"/>
        <v>249440841.77000001</v>
      </c>
      <c r="P37" s="129">
        <f t="shared" si="1"/>
        <v>0.26432859197994113</v>
      </c>
    </row>
    <row r="38" spans="1:16" ht="15.6" x14ac:dyDescent="0.25">
      <c r="A38" s="52" t="s">
        <v>79</v>
      </c>
      <c r="B38" s="65" t="s">
        <v>24</v>
      </c>
      <c r="C38" s="65" t="s">
        <v>12</v>
      </c>
      <c r="D38" s="65" t="s">
        <v>85</v>
      </c>
      <c r="E38" s="65" t="s">
        <v>33</v>
      </c>
      <c r="F38" s="65" t="s">
        <v>55</v>
      </c>
      <c r="G38" s="65" t="s">
        <v>0</v>
      </c>
      <c r="H38" s="65" t="s">
        <v>0</v>
      </c>
      <c r="I38" s="65" t="s">
        <v>0</v>
      </c>
      <c r="J38" s="65" t="s">
        <v>0</v>
      </c>
      <c r="K38" s="65" t="s">
        <v>0</v>
      </c>
      <c r="L38" s="65" t="s">
        <v>0</v>
      </c>
      <c r="M38" s="127">
        <f t="shared" si="7"/>
        <v>943677110</v>
      </c>
      <c r="N38" s="127">
        <f t="shared" si="7"/>
        <v>64414223.100000001</v>
      </c>
      <c r="O38" s="127">
        <f t="shared" si="7"/>
        <v>249440841.77000001</v>
      </c>
      <c r="P38" s="129">
        <f t="shared" si="1"/>
        <v>0.26432859197994113</v>
      </c>
    </row>
    <row r="39" spans="1:16" ht="15.6" x14ac:dyDescent="0.25">
      <c r="A39" s="52" t="s">
        <v>80</v>
      </c>
      <c r="B39" s="65" t="s">
        <v>24</v>
      </c>
      <c r="C39" s="65" t="s">
        <v>12</v>
      </c>
      <c r="D39" s="65" t="s">
        <v>85</v>
      </c>
      <c r="E39" s="65" t="s">
        <v>33</v>
      </c>
      <c r="F39" s="65" t="s">
        <v>55</v>
      </c>
      <c r="G39" s="65" t="s">
        <v>81</v>
      </c>
      <c r="H39" s="65" t="s">
        <v>0</v>
      </c>
      <c r="I39" s="65" t="s">
        <v>0</v>
      </c>
      <c r="J39" s="65" t="s">
        <v>0</v>
      </c>
      <c r="K39" s="65" t="s">
        <v>0</v>
      </c>
      <c r="L39" s="65" t="s">
        <v>0</v>
      </c>
      <c r="M39" s="127">
        <f t="shared" si="7"/>
        <v>943677110</v>
      </c>
      <c r="N39" s="127">
        <f t="shared" si="7"/>
        <v>64414223.100000001</v>
      </c>
      <c r="O39" s="127">
        <f t="shared" si="7"/>
        <v>249440841.77000001</v>
      </c>
      <c r="P39" s="129">
        <f t="shared" si="1"/>
        <v>0.26432859197994113</v>
      </c>
    </row>
    <row r="40" spans="1:16" ht="31.2" x14ac:dyDescent="0.25">
      <c r="A40" s="62" t="s">
        <v>86</v>
      </c>
      <c r="B40" s="65" t="s">
        <v>24</v>
      </c>
      <c r="C40" s="65" t="s">
        <v>12</v>
      </c>
      <c r="D40" s="65" t="s">
        <v>85</v>
      </c>
      <c r="E40" s="65" t="s">
        <v>33</v>
      </c>
      <c r="F40" s="65" t="s">
        <v>55</v>
      </c>
      <c r="G40" s="65" t="s">
        <v>81</v>
      </c>
      <c r="H40" s="65" t="s">
        <v>87</v>
      </c>
      <c r="I40" s="66" t="s">
        <v>0</v>
      </c>
      <c r="J40" s="66" t="s">
        <v>0</v>
      </c>
      <c r="K40" s="66" t="s">
        <v>0</v>
      </c>
      <c r="L40" s="66" t="s">
        <v>0</v>
      </c>
      <c r="M40" s="127">
        <f t="shared" si="7"/>
        <v>943677110</v>
      </c>
      <c r="N40" s="127">
        <f t="shared" si="7"/>
        <v>64414223.100000001</v>
      </c>
      <c r="O40" s="127">
        <f t="shared" si="7"/>
        <v>249440841.77000001</v>
      </c>
      <c r="P40" s="129">
        <f t="shared" si="1"/>
        <v>0.26432859197994113</v>
      </c>
    </row>
    <row r="41" spans="1:16" ht="46.8" x14ac:dyDescent="0.25">
      <c r="A41" s="62" t="s">
        <v>41</v>
      </c>
      <c r="B41" s="65" t="s">
        <v>24</v>
      </c>
      <c r="C41" s="65" t="s">
        <v>12</v>
      </c>
      <c r="D41" s="65" t="s">
        <v>85</v>
      </c>
      <c r="E41" s="65" t="s">
        <v>33</v>
      </c>
      <c r="F41" s="65" t="s">
        <v>55</v>
      </c>
      <c r="G41" s="65" t="s">
        <v>81</v>
      </c>
      <c r="H41" s="65" t="s">
        <v>87</v>
      </c>
      <c r="I41" s="65" t="s">
        <v>42</v>
      </c>
      <c r="J41" s="65" t="s">
        <v>0</v>
      </c>
      <c r="K41" s="65" t="s">
        <v>0</v>
      </c>
      <c r="L41" s="65" t="s">
        <v>0</v>
      </c>
      <c r="M41" s="127">
        <f t="shared" si="7"/>
        <v>943677110</v>
      </c>
      <c r="N41" s="127">
        <f t="shared" si="7"/>
        <v>64414223.100000001</v>
      </c>
      <c r="O41" s="127">
        <f>O42</f>
        <v>249440841.77000001</v>
      </c>
      <c r="P41" s="129">
        <f t="shared" si="1"/>
        <v>0.26432859197994113</v>
      </c>
    </row>
    <row r="42" spans="1:16" ht="46.8" x14ac:dyDescent="0.25">
      <c r="A42" s="71" t="s">
        <v>88</v>
      </c>
      <c r="B42" s="63" t="s">
        <v>24</v>
      </c>
      <c r="C42" s="63" t="s">
        <v>12</v>
      </c>
      <c r="D42" s="63" t="s">
        <v>85</v>
      </c>
      <c r="E42" s="63" t="s">
        <v>33</v>
      </c>
      <c r="F42" s="63" t="s">
        <v>55</v>
      </c>
      <c r="G42" s="63" t="s">
        <v>81</v>
      </c>
      <c r="H42" s="63" t="s">
        <v>87</v>
      </c>
      <c r="I42" s="63" t="s">
        <v>42</v>
      </c>
      <c r="J42" s="68" t="s">
        <v>89</v>
      </c>
      <c r="K42" s="68" t="s">
        <v>90</v>
      </c>
      <c r="L42" s="68" t="s">
        <v>60</v>
      </c>
      <c r="M42" s="128">
        <f>943636276.6+40830+3.4</f>
        <v>943677110</v>
      </c>
      <c r="N42" s="112">
        <v>64414223.100000001</v>
      </c>
      <c r="O42" s="112">
        <v>249440841.77000001</v>
      </c>
      <c r="P42" s="129">
        <f t="shared" si="1"/>
        <v>0.26432859197994113</v>
      </c>
    </row>
    <row r="43" spans="1:16" ht="46.8" x14ac:dyDescent="0.25">
      <c r="A43" s="62" t="s">
        <v>401</v>
      </c>
      <c r="B43" s="65" t="s">
        <v>24</v>
      </c>
      <c r="C43" s="65" t="s">
        <v>12</v>
      </c>
      <c r="D43" s="65" t="s">
        <v>399</v>
      </c>
      <c r="E43" s="65" t="s">
        <v>0</v>
      </c>
      <c r="F43" s="65" t="s">
        <v>0</v>
      </c>
      <c r="G43" s="65" t="s">
        <v>0</v>
      </c>
      <c r="H43" s="65" t="s">
        <v>0</v>
      </c>
      <c r="I43" s="65" t="s">
        <v>0</v>
      </c>
      <c r="J43" s="68"/>
      <c r="K43" s="68"/>
      <c r="L43" s="68"/>
      <c r="M43" s="127">
        <f t="shared" ref="M43:O48" si="8">M44</f>
        <v>595027073.35000002</v>
      </c>
      <c r="N43" s="127">
        <f t="shared" si="8"/>
        <v>74328477.689999998</v>
      </c>
      <c r="O43" s="127">
        <f t="shared" si="8"/>
        <v>170788389.83000001</v>
      </c>
      <c r="P43" s="129">
        <f t="shared" si="1"/>
        <v>0.28702625053421865</v>
      </c>
    </row>
    <row r="44" spans="1:16" ht="15.6" x14ac:dyDescent="0.25">
      <c r="A44" s="62" t="s">
        <v>32</v>
      </c>
      <c r="B44" s="65" t="s">
        <v>24</v>
      </c>
      <c r="C44" s="65" t="s">
        <v>12</v>
      </c>
      <c r="D44" s="65" t="s">
        <v>399</v>
      </c>
      <c r="E44" s="65" t="s">
        <v>33</v>
      </c>
      <c r="F44" s="65" t="s">
        <v>0</v>
      </c>
      <c r="G44" s="65" t="s">
        <v>0</v>
      </c>
      <c r="H44" s="65" t="s">
        <v>0</v>
      </c>
      <c r="I44" s="65" t="s">
        <v>0</v>
      </c>
      <c r="J44" s="68"/>
      <c r="K44" s="68"/>
      <c r="L44" s="68"/>
      <c r="M44" s="127">
        <f t="shared" si="8"/>
        <v>595027073.35000002</v>
      </c>
      <c r="N44" s="127">
        <f t="shared" si="8"/>
        <v>74328477.689999998</v>
      </c>
      <c r="O44" s="127">
        <f t="shared" si="8"/>
        <v>170788389.83000001</v>
      </c>
      <c r="P44" s="129">
        <f t="shared" si="1"/>
        <v>0.28702625053421865</v>
      </c>
    </row>
    <row r="45" spans="1:16" ht="66" customHeight="1" x14ac:dyDescent="0.25">
      <c r="A45" s="62" t="s">
        <v>34</v>
      </c>
      <c r="B45" s="65" t="s">
        <v>24</v>
      </c>
      <c r="C45" s="65" t="s">
        <v>12</v>
      </c>
      <c r="D45" s="65" t="s">
        <v>399</v>
      </c>
      <c r="E45" s="65" t="s">
        <v>33</v>
      </c>
      <c r="F45" s="65" t="s">
        <v>0</v>
      </c>
      <c r="G45" s="65" t="s">
        <v>0</v>
      </c>
      <c r="H45" s="65" t="s">
        <v>0</v>
      </c>
      <c r="I45" s="65" t="s">
        <v>0</v>
      </c>
      <c r="J45" s="68"/>
      <c r="K45" s="68"/>
      <c r="L45" s="68"/>
      <c r="M45" s="127">
        <f t="shared" si="8"/>
        <v>595027073.35000002</v>
      </c>
      <c r="N45" s="127">
        <f t="shared" si="8"/>
        <v>74328477.689999998</v>
      </c>
      <c r="O45" s="127">
        <f t="shared" si="8"/>
        <v>170788389.83000001</v>
      </c>
      <c r="P45" s="129">
        <f t="shared" si="1"/>
        <v>0.28702625053421865</v>
      </c>
    </row>
    <row r="46" spans="1:16" ht="15.6" x14ac:dyDescent="0.25">
      <c r="A46" s="62" t="s">
        <v>79</v>
      </c>
      <c r="B46" s="65" t="s">
        <v>24</v>
      </c>
      <c r="C46" s="65" t="s">
        <v>12</v>
      </c>
      <c r="D46" s="65" t="s">
        <v>399</v>
      </c>
      <c r="E46" s="65" t="s">
        <v>33</v>
      </c>
      <c r="F46" s="65" t="s">
        <v>55</v>
      </c>
      <c r="G46" s="65" t="s">
        <v>0</v>
      </c>
      <c r="H46" s="65" t="s">
        <v>0</v>
      </c>
      <c r="I46" s="65" t="s">
        <v>0</v>
      </c>
      <c r="J46" s="68"/>
      <c r="K46" s="68"/>
      <c r="L46" s="68"/>
      <c r="M46" s="127">
        <f t="shared" si="8"/>
        <v>595027073.35000002</v>
      </c>
      <c r="N46" s="127">
        <f t="shared" si="8"/>
        <v>74328477.689999998</v>
      </c>
      <c r="O46" s="127">
        <f t="shared" si="8"/>
        <v>170788389.83000001</v>
      </c>
      <c r="P46" s="129">
        <f t="shared" si="1"/>
        <v>0.28702625053421865</v>
      </c>
    </row>
    <row r="47" spans="1:16" ht="15.6" x14ac:dyDescent="0.25">
      <c r="A47" s="62" t="s">
        <v>100</v>
      </c>
      <c r="B47" s="65" t="s">
        <v>24</v>
      </c>
      <c r="C47" s="65" t="s">
        <v>12</v>
      </c>
      <c r="D47" s="65" t="s">
        <v>399</v>
      </c>
      <c r="E47" s="65" t="s">
        <v>33</v>
      </c>
      <c r="F47" s="65" t="s">
        <v>55</v>
      </c>
      <c r="G47" s="65" t="s">
        <v>29</v>
      </c>
      <c r="H47" s="65" t="s">
        <v>0</v>
      </c>
      <c r="I47" s="65" t="s">
        <v>0</v>
      </c>
      <c r="J47" s="68"/>
      <c r="K47" s="68"/>
      <c r="L47" s="68"/>
      <c r="M47" s="127">
        <f t="shared" si="8"/>
        <v>595027073.35000002</v>
      </c>
      <c r="N47" s="127">
        <f t="shared" si="8"/>
        <v>74328477.689999998</v>
      </c>
      <c r="O47" s="127">
        <f t="shared" si="8"/>
        <v>170788389.83000001</v>
      </c>
      <c r="P47" s="129">
        <f t="shared" si="1"/>
        <v>0.28702625053421865</v>
      </c>
    </row>
    <row r="48" spans="1:16" ht="46.8" x14ac:dyDescent="0.25">
      <c r="A48" s="62" t="s">
        <v>398</v>
      </c>
      <c r="B48" s="65" t="s">
        <v>24</v>
      </c>
      <c r="C48" s="65" t="s">
        <v>12</v>
      </c>
      <c r="D48" s="65" t="s">
        <v>399</v>
      </c>
      <c r="E48" s="65" t="s">
        <v>33</v>
      </c>
      <c r="F48" s="65" t="s">
        <v>55</v>
      </c>
      <c r="G48" s="65" t="s">
        <v>29</v>
      </c>
      <c r="H48" s="65" t="s">
        <v>400</v>
      </c>
      <c r="I48" s="65" t="s">
        <v>0</v>
      </c>
      <c r="J48" s="68"/>
      <c r="K48" s="68"/>
      <c r="L48" s="68"/>
      <c r="M48" s="127">
        <f t="shared" si="8"/>
        <v>595027073.35000002</v>
      </c>
      <c r="N48" s="127">
        <f t="shared" si="8"/>
        <v>74328477.689999998</v>
      </c>
      <c r="O48" s="127">
        <f t="shared" si="8"/>
        <v>170788389.83000001</v>
      </c>
      <c r="P48" s="129">
        <f t="shared" si="1"/>
        <v>0.28702625053421865</v>
      </c>
    </row>
    <row r="49" spans="1:16" ht="46.8" x14ac:dyDescent="0.25">
      <c r="A49" s="62" t="s">
        <v>41</v>
      </c>
      <c r="B49" s="65" t="s">
        <v>24</v>
      </c>
      <c r="C49" s="65" t="s">
        <v>12</v>
      </c>
      <c r="D49" s="65" t="s">
        <v>399</v>
      </c>
      <c r="E49" s="65" t="s">
        <v>33</v>
      </c>
      <c r="F49" s="65" t="s">
        <v>55</v>
      </c>
      <c r="G49" s="65" t="s">
        <v>29</v>
      </c>
      <c r="H49" s="65" t="s">
        <v>400</v>
      </c>
      <c r="I49" s="65" t="s">
        <v>42</v>
      </c>
      <c r="J49" s="68"/>
      <c r="K49" s="68"/>
      <c r="L49" s="68"/>
      <c r="M49" s="127">
        <f>M50+M51</f>
        <v>595027073.35000002</v>
      </c>
      <c r="N49" s="127">
        <f t="shared" ref="N49:O49" si="9">N50+N51</f>
        <v>74328477.689999998</v>
      </c>
      <c r="O49" s="127">
        <f t="shared" si="9"/>
        <v>170788389.83000001</v>
      </c>
      <c r="P49" s="129">
        <f t="shared" si="1"/>
        <v>0.28702625053421865</v>
      </c>
    </row>
    <row r="50" spans="1:16" ht="31.2" x14ac:dyDescent="0.25">
      <c r="A50" s="71" t="s">
        <v>107</v>
      </c>
      <c r="B50" s="63" t="s">
        <v>24</v>
      </c>
      <c r="C50" s="63" t="s">
        <v>12</v>
      </c>
      <c r="D50" s="63" t="s">
        <v>399</v>
      </c>
      <c r="E50" s="63" t="s">
        <v>33</v>
      </c>
      <c r="F50" s="63" t="s">
        <v>55</v>
      </c>
      <c r="G50" s="63" t="s">
        <v>29</v>
      </c>
      <c r="H50" s="63" t="s">
        <v>400</v>
      </c>
      <c r="I50" s="63" t="s">
        <v>42</v>
      </c>
      <c r="J50" s="68" t="s">
        <v>82</v>
      </c>
      <c r="K50" s="68" t="s">
        <v>108</v>
      </c>
      <c r="L50" s="68" t="s">
        <v>46</v>
      </c>
      <c r="M50" s="128">
        <f>14000000+8706840</f>
        <v>22706840</v>
      </c>
      <c r="N50" s="112">
        <v>181056</v>
      </c>
      <c r="O50" s="112">
        <v>5297766.03</v>
      </c>
      <c r="P50" s="129">
        <f t="shared" si="1"/>
        <v>0.23331146165648767</v>
      </c>
    </row>
    <row r="51" spans="1:16" ht="46.8" x14ac:dyDescent="0.25">
      <c r="A51" s="71" t="s">
        <v>379</v>
      </c>
      <c r="B51" s="63" t="s">
        <v>24</v>
      </c>
      <c r="C51" s="63" t="s">
        <v>12</v>
      </c>
      <c r="D51" s="63" t="s">
        <v>399</v>
      </c>
      <c r="E51" s="63" t="s">
        <v>33</v>
      </c>
      <c r="F51" s="63" t="s">
        <v>55</v>
      </c>
      <c r="G51" s="63" t="s">
        <v>29</v>
      </c>
      <c r="H51" s="63" t="s">
        <v>400</v>
      </c>
      <c r="I51" s="63" t="s">
        <v>42</v>
      </c>
      <c r="J51" s="68" t="s">
        <v>82</v>
      </c>
      <c r="K51" s="68" t="s">
        <v>106</v>
      </c>
      <c r="L51" s="68" t="s">
        <v>83</v>
      </c>
      <c r="M51" s="128">
        <f>572272000-15406.65+63640</f>
        <v>572320233.35000002</v>
      </c>
      <c r="N51" s="112">
        <v>74147421.689999998</v>
      </c>
      <c r="O51" s="112">
        <v>165490623.80000001</v>
      </c>
      <c r="P51" s="129">
        <f t="shared" si="1"/>
        <v>0.28915738804361807</v>
      </c>
    </row>
    <row r="52" spans="1:16" ht="31.2" x14ac:dyDescent="0.25">
      <c r="A52" s="62" t="s">
        <v>30</v>
      </c>
      <c r="B52" s="65" t="s">
        <v>24</v>
      </c>
      <c r="C52" s="65" t="s">
        <v>15</v>
      </c>
      <c r="D52" s="65" t="s">
        <v>0</v>
      </c>
      <c r="E52" s="65" t="s">
        <v>0</v>
      </c>
      <c r="F52" s="65" t="s">
        <v>0</v>
      </c>
      <c r="G52" s="65" t="s">
        <v>0</v>
      </c>
      <c r="H52" s="66" t="s">
        <v>0</v>
      </c>
      <c r="I52" s="66" t="s">
        <v>0</v>
      </c>
      <c r="J52" s="66" t="s">
        <v>0</v>
      </c>
      <c r="K52" s="66" t="s">
        <v>0</v>
      </c>
      <c r="L52" s="66" t="s">
        <v>0</v>
      </c>
      <c r="M52" s="127">
        <f t="shared" ref="M52:O58" si="10">M53</f>
        <v>446460553.19999999</v>
      </c>
      <c r="N52" s="127">
        <f t="shared" si="10"/>
        <v>6820992.6299999999</v>
      </c>
      <c r="O52" s="127">
        <f t="shared" si="10"/>
        <v>7434312.6500000004</v>
      </c>
      <c r="P52" s="129">
        <f t="shared" si="1"/>
        <v>1.6651667424399906E-2</v>
      </c>
    </row>
    <row r="53" spans="1:16" ht="31.2" x14ac:dyDescent="0.25">
      <c r="A53" s="62" t="s">
        <v>102</v>
      </c>
      <c r="B53" s="65" t="s">
        <v>24</v>
      </c>
      <c r="C53" s="65" t="s">
        <v>15</v>
      </c>
      <c r="D53" s="65" t="s">
        <v>48</v>
      </c>
      <c r="E53" s="65" t="s">
        <v>0</v>
      </c>
      <c r="F53" s="65" t="s">
        <v>0</v>
      </c>
      <c r="G53" s="65" t="s">
        <v>0</v>
      </c>
      <c r="H53" s="66" t="s">
        <v>0</v>
      </c>
      <c r="I53" s="66" t="s">
        <v>0</v>
      </c>
      <c r="J53" s="66" t="s">
        <v>0</v>
      </c>
      <c r="K53" s="66" t="s">
        <v>0</v>
      </c>
      <c r="L53" s="66" t="s">
        <v>0</v>
      </c>
      <c r="M53" s="127">
        <f t="shared" si="10"/>
        <v>446460553.19999999</v>
      </c>
      <c r="N53" s="127">
        <f t="shared" si="10"/>
        <v>6820992.6299999999</v>
      </c>
      <c r="O53" s="127">
        <f t="shared" si="10"/>
        <v>7434312.6500000004</v>
      </c>
      <c r="P53" s="129">
        <f t="shared" si="1"/>
        <v>1.6651667424399906E-2</v>
      </c>
    </row>
    <row r="54" spans="1:16" ht="15.6" x14ac:dyDescent="0.25">
      <c r="A54" s="62" t="s">
        <v>32</v>
      </c>
      <c r="B54" s="65" t="s">
        <v>24</v>
      </c>
      <c r="C54" s="65" t="s">
        <v>15</v>
      </c>
      <c r="D54" s="65" t="s">
        <v>48</v>
      </c>
      <c r="E54" s="65" t="s">
        <v>33</v>
      </c>
      <c r="F54" s="65" t="s">
        <v>0</v>
      </c>
      <c r="G54" s="65" t="s">
        <v>0</v>
      </c>
      <c r="H54" s="66" t="s">
        <v>0</v>
      </c>
      <c r="I54" s="66" t="s">
        <v>0</v>
      </c>
      <c r="J54" s="66" t="s">
        <v>0</v>
      </c>
      <c r="K54" s="66" t="s">
        <v>0</v>
      </c>
      <c r="L54" s="66" t="s">
        <v>0</v>
      </c>
      <c r="M54" s="127">
        <f t="shared" si="10"/>
        <v>446460553.19999999</v>
      </c>
      <c r="N54" s="127">
        <f t="shared" si="10"/>
        <v>6820992.6299999999</v>
      </c>
      <c r="O54" s="127">
        <f t="shared" si="10"/>
        <v>7434312.6500000004</v>
      </c>
      <c r="P54" s="129">
        <f t="shared" si="1"/>
        <v>1.6651667424399906E-2</v>
      </c>
    </row>
    <row r="55" spans="1:16" ht="63.75" customHeight="1" x14ac:dyDescent="0.25">
      <c r="A55" s="70" t="s">
        <v>34</v>
      </c>
      <c r="B55" s="65" t="s">
        <v>24</v>
      </c>
      <c r="C55" s="65" t="s">
        <v>15</v>
      </c>
      <c r="D55" s="65" t="s">
        <v>48</v>
      </c>
      <c r="E55" s="65" t="s">
        <v>33</v>
      </c>
      <c r="F55" s="65"/>
      <c r="G55" s="65"/>
      <c r="H55" s="66"/>
      <c r="I55" s="66"/>
      <c r="J55" s="66"/>
      <c r="K55" s="66"/>
      <c r="L55" s="66"/>
      <c r="M55" s="127">
        <f t="shared" si="10"/>
        <v>446460553.19999999</v>
      </c>
      <c r="N55" s="127">
        <f t="shared" si="10"/>
        <v>6820992.6299999999</v>
      </c>
      <c r="O55" s="127">
        <f t="shared" si="10"/>
        <v>7434312.6500000004</v>
      </c>
      <c r="P55" s="129">
        <f t="shared" si="1"/>
        <v>1.6651667424399906E-2</v>
      </c>
    </row>
    <row r="56" spans="1:16" ht="15.6" x14ac:dyDescent="0.25">
      <c r="A56" s="52" t="s">
        <v>79</v>
      </c>
      <c r="B56" s="65" t="s">
        <v>24</v>
      </c>
      <c r="C56" s="65" t="s">
        <v>15</v>
      </c>
      <c r="D56" s="65" t="s">
        <v>48</v>
      </c>
      <c r="E56" s="65" t="s">
        <v>33</v>
      </c>
      <c r="F56" s="65" t="s">
        <v>55</v>
      </c>
      <c r="G56" s="65" t="s">
        <v>0</v>
      </c>
      <c r="H56" s="65" t="s">
        <v>0</v>
      </c>
      <c r="I56" s="65" t="s">
        <v>0</v>
      </c>
      <c r="J56" s="65" t="s">
        <v>0</v>
      </c>
      <c r="K56" s="65" t="s">
        <v>0</v>
      </c>
      <c r="L56" s="65" t="s">
        <v>0</v>
      </c>
      <c r="M56" s="127">
        <f t="shared" si="10"/>
        <v>446460553.19999999</v>
      </c>
      <c r="N56" s="127">
        <f t="shared" si="10"/>
        <v>6820992.6299999999</v>
      </c>
      <c r="O56" s="127">
        <f t="shared" si="10"/>
        <v>7434312.6500000004</v>
      </c>
      <c r="P56" s="129">
        <f t="shared" si="1"/>
        <v>1.6651667424399906E-2</v>
      </c>
    </row>
    <row r="57" spans="1:16" ht="15.6" x14ac:dyDescent="0.25">
      <c r="A57" s="52" t="s">
        <v>80</v>
      </c>
      <c r="B57" s="65" t="s">
        <v>24</v>
      </c>
      <c r="C57" s="65" t="s">
        <v>15</v>
      </c>
      <c r="D57" s="65" t="s">
        <v>48</v>
      </c>
      <c r="E57" s="65" t="s">
        <v>33</v>
      </c>
      <c r="F57" s="65" t="s">
        <v>55</v>
      </c>
      <c r="G57" s="65" t="s">
        <v>81</v>
      </c>
      <c r="H57" s="65" t="s">
        <v>0</v>
      </c>
      <c r="I57" s="65" t="s">
        <v>0</v>
      </c>
      <c r="J57" s="65" t="s">
        <v>0</v>
      </c>
      <c r="K57" s="65" t="s">
        <v>0</v>
      </c>
      <c r="L57" s="65" t="s">
        <v>0</v>
      </c>
      <c r="M57" s="127">
        <f t="shared" si="10"/>
        <v>446460553.19999999</v>
      </c>
      <c r="N57" s="127">
        <f t="shared" si="10"/>
        <v>6820992.6299999999</v>
      </c>
      <c r="O57" s="127">
        <f t="shared" si="10"/>
        <v>7434312.6500000004</v>
      </c>
      <c r="P57" s="129">
        <f t="shared" si="1"/>
        <v>1.6651667424399906E-2</v>
      </c>
    </row>
    <row r="58" spans="1:16" ht="46.8" x14ac:dyDescent="0.25">
      <c r="A58" s="62" t="s">
        <v>39</v>
      </c>
      <c r="B58" s="65" t="s">
        <v>24</v>
      </c>
      <c r="C58" s="65" t="s">
        <v>15</v>
      </c>
      <c r="D58" s="65" t="s">
        <v>48</v>
      </c>
      <c r="E58" s="65" t="s">
        <v>33</v>
      </c>
      <c r="F58" s="65" t="s">
        <v>55</v>
      </c>
      <c r="G58" s="65" t="s">
        <v>81</v>
      </c>
      <c r="H58" s="65" t="s">
        <v>40</v>
      </c>
      <c r="I58" s="66" t="s">
        <v>0</v>
      </c>
      <c r="J58" s="66" t="s">
        <v>0</v>
      </c>
      <c r="K58" s="66" t="s">
        <v>0</v>
      </c>
      <c r="L58" s="66" t="s">
        <v>0</v>
      </c>
      <c r="M58" s="127">
        <f t="shared" si="10"/>
        <v>446460553.19999999</v>
      </c>
      <c r="N58" s="127">
        <f t="shared" si="10"/>
        <v>6820992.6299999999</v>
      </c>
      <c r="O58" s="127">
        <f t="shared" si="10"/>
        <v>7434312.6500000004</v>
      </c>
      <c r="P58" s="129">
        <f t="shared" si="1"/>
        <v>1.6651667424399906E-2</v>
      </c>
    </row>
    <row r="59" spans="1:16" ht="46.8" x14ac:dyDescent="0.25">
      <c r="A59" s="62" t="s">
        <v>41</v>
      </c>
      <c r="B59" s="65" t="s">
        <v>24</v>
      </c>
      <c r="C59" s="65" t="s">
        <v>15</v>
      </c>
      <c r="D59" s="65" t="s">
        <v>48</v>
      </c>
      <c r="E59" s="65" t="s">
        <v>33</v>
      </c>
      <c r="F59" s="65" t="s">
        <v>55</v>
      </c>
      <c r="G59" s="65" t="s">
        <v>81</v>
      </c>
      <c r="H59" s="65" t="s">
        <v>40</v>
      </c>
      <c r="I59" s="65" t="s">
        <v>42</v>
      </c>
      <c r="J59" s="65" t="s">
        <v>0</v>
      </c>
      <c r="K59" s="65" t="s">
        <v>0</v>
      </c>
      <c r="L59" s="65" t="s">
        <v>0</v>
      </c>
      <c r="M59" s="127">
        <f>M61+M62+M60</f>
        <v>446460553.19999999</v>
      </c>
      <c r="N59" s="127">
        <f t="shared" ref="N59:O59" si="11">N61+N62+N60</f>
        <v>6820992.6299999999</v>
      </c>
      <c r="O59" s="127">
        <f t="shared" si="11"/>
        <v>7434312.6500000004</v>
      </c>
      <c r="P59" s="129">
        <f t="shared" si="1"/>
        <v>1.6651667424399906E-2</v>
      </c>
    </row>
    <row r="60" spans="1:16" ht="31.2" x14ac:dyDescent="0.25">
      <c r="A60" s="67" t="s">
        <v>402</v>
      </c>
      <c r="B60" s="63" t="s">
        <v>24</v>
      </c>
      <c r="C60" s="63" t="s">
        <v>15</v>
      </c>
      <c r="D60" s="63" t="s">
        <v>48</v>
      </c>
      <c r="E60" s="63" t="s">
        <v>33</v>
      </c>
      <c r="F60" s="63" t="s">
        <v>55</v>
      </c>
      <c r="G60" s="63" t="s">
        <v>81</v>
      </c>
      <c r="H60" s="63" t="s">
        <v>40</v>
      </c>
      <c r="I60" s="63" t="s">
        <v>42</v>
      </c>
      <c r="J60" s="40" t="s">
        <v>404</v>
      </c>
      <c r="K60" s="68" t="s">
        <v>403</v>
      </c>
      <c r="L60" s="68">
        <v>2025</v>
      </c>
      <c r="M60" s="128">
        <v>500000</v>
      </c>
      <c r="N60" s="112">
        <v>0</v>
      </c>
      <c r="O60" s="112">
        <v>0</v>
      </c>
      <c r="P60" s="129">
        <f t="shared" si="1"/>
        <v>0</v>
      </c>
    </row>
    <row r="61" spans="1:16" ht="46.8" x14ac:dyDescent="0.25">
      <c r="A61" s="67" t="s">
        <v>105</v>
      </c>
      <c r="B61" s="63" t="s">
        <v>24</v>
      </c>
      <c r="C61" s="63" t="s">
        <v>15</v>
      </c>
      <c r="D61" s="63" t="s">
        <v>48</v>
      </c>
      <c r="E61" s="63" t="s">
        <v>33</v>
      </c>
      <c r="F61" s="63" t="s">
        <v>55</v>
      </c>
      <c r="G61" s="63" t="s">
        <v>81</v>
      </c>
      <c r="H61" s="63" t="s">
        <v>40</v>
      </c>
      <c r="I61" s="63" t="s">
        <v>42</v>
      </c>
      <c r="J61" s="40" t="s">
        <v>194</v>
      </c>
      <c r="K61" s="68" t="s">
        <v>106</v>
      </c>
      <c r="L61" s="68" t="s">
        <v>83</v>
      </c>
      <c r="M61" s="128">
        <f>152654210+109156237.77-259766047.7</f>
        <v>2044400.0699999928</v>
      </c>
      <c r="N61" s="112">
        <v>0</v>
      </c>
      <c r="O61" s="112">
        <v>613320.02</v>
      </c>
      <c r="P61" s="129">
        <f t="shared" si="1"/>
        <v>0.29999999951085998</v>
      </c>
    </row>
    <row r="62" spans="1:16" ht="31.2" x14ac:dyDescent="0.25">
      <c r="A62" s="67" t="s">
        <v>388</v>
      </c>
      <c r="B62" s="63" t="s">
        <v>24</v>
      </c>
      <c r="C62" s="63" t="s">
        <v>15</v>
      </c>
      <c r="D62" s="63" t="s">
        <v>48</v>
      </c>
      <c r="E62" s="63" t="s">
        <v>33</v>
      </c>
      <c r="F62" s="63" t="s">
        <v>55</v>
      </c>
      <c r="G62" s="63" t="s">
        <v>81</v>
      </c>
      <c r="H62" s="63" t="s">
        <v>40</v>
      </c>
      <c r="I62" s="63" t="s">
        <v>42</v>
      </c>
      <c r="J62" s="40" t="s">
        <v>89</v>
      </c>
      <c r="K62" s="40" t="s">
        <v>389</v>
      </c>
      <c r="L62" s="68">
        <v>2022</v>
      </c>
      <c r="M62" s="128">
        <f>110341.64+93805811.49+350000000</f>
        <v>443916153.13</v>
      </c>
      <c r="N62" s="112">
        <v>6820992.6299999999</v>
      </c>
      <c r="O62" s="112">
        <v>6820992.6299999999</v>
      </c>
      <c r="P62" s="129">
        <f t="shared" si="1"/>
        <v>1.5365497700198544E-2</v>
      </c>
    </row>
    <row r="63" spans="1:16" ht="31.2" x14ac:dyDescent="0.25">
      <c r="A63" s="62" t="s">
        <v>109</v>
      </c>
      <c r="B63" s="65" t="s">
        <v>25</v>
      </c>
      <c r="C63" s="65" t="s">
        <v>0</v>
      </c>
      <c r="D63" s="65" t="s">
        <v>0</v>
      </c>
      <c r="E63" s="65" t="s">
        <v>0</v>
      </c>
      <c r="F63" s="65" t="s">
        <v>0</v>
      </c>
      <c r="G63" s="65" t="s">
        <v>0</v>
      </c>
      <c r="H63" s="66" t="s">
        <v>0</v>
      </c>
      <c r="I63" s="66" t="s">
        <v>0</v>
      </c>
      <c r="J63" s="66" t="s">
        <v>0</v>
      </c>
      <c r="K63" s="66" t="s">
        <v>0</v>
      </c>
      <c r="L63" s="66" t="s">
        <v>0</v>
      </c>
      <c r="M63" s="127">
        <f>M64+M76</f>
        <v>51482700.190000005</v>
      </c>
      <c r="N63" s="127">
        <f t="shared" ref="N63:O63" si="12">N64+N76</f>
        <v>4174858.43</v>
      </c>
      <c r="O63" s="127">
        <f t="shared" si="12"/>
        <v>4197541.04</v>
      </c>
      <c r="P63" s="129">
        <f t="shared" si="1"/>
        <v>8.1533039730020421E-2</v>
      </c>
    </row>
    <row r="64" spans="1:16" ht="31.2" x14ac:dyDescent="0.25">
      <c r="A64" s="70" t="s">
        <v>179</v>
      </c>
      <c r="B64" s="65" t="s">
        <v>25</v>
      </c>
      <c r="C64" s="65" t="s">
        <v>12</v>
      </c>
      <c r="D64" s="65" t="s">
        <v>0</v>
      </c>
      <c r="E64" s="65" t="s">
        <v>0</v>
      </c>
      <c r="F64" s="65" t="s">
        <v>0</v>
      </c>
      <c r="G64" s="65" t="s">
        <v>0</v>
      </c>
      <c r="H64" s="66" t="s">
        <v>0</v>
      </c>
      <c r="I64" s="66" t="s">
        <v>0</v>
      </c>
      <c r="J64" s="66" t="s">
        <v>0</v>
      </c>
      <c r="K64" s="66" t="s">
        <v>0</v>
      </c>
      <c r="L64" s="66" t="s">
        <v>0</v>
      </c>
      <c r="M64" s="127">
        <f>M65</f>
        <v>47678457.870000005</v>
      </c>
      <c r="N64" s="127">
        <f t="shared" ref="N64:O68" si="13">N65</f>
        <v>4174858.43</v>
      </c>
      <c r="O64" s="127">
        <f t="shared" si="13"/>
        <v>4197541.04</v>
      </c>
      <c r="P64" s="129">
        <f t="shared" si="1"/>
        <v>8.8038523633566498E-2</v>
      </c>
    </row>
    <row r="65" spans="1:16" ht="31.2" x14ac:dyDescent="0.25">
      <c r="A65" s="62" t="s">
        <v>110</v>
      </c>
      <c r="B65" s="65" t="s">
        <v>25</v>
      </c>
      <c r="C65" s="65" t="s">
        <v>12</v>
      </c>
      <c r="D65" s="65" t="s">
        <v>111</v>
      </c>
      <c r="E65" s="65" t="s">
        <v>0</v>
      </c>
      <c r="F65" s="65" t="s">
        <v>0</v>
      </c>
      <c r="G65" s="65" t="s">
        <v>0</v>
      </c>
      <c r="H65" s="66" t="s">
        <v>0</v>
      </c>
      <c r="I65" s="66" t="s">
        <v>0</v>
      </c>
      <c r="J65" s="66" t="s">
        <v>0</v>
      </c>
      <c r="K65" s="66" t="s">
        <v>0</v>
      </c>
      <c r="L65" s="66" t="s">
        <v>0</v>
      </c>
      <c r="M65" s="127">
        <f>M66</f>
        <v>47678457.870000005</v>
      </c>
      <c r="N65" s="127">
        <f t="shared" si="13"/>
        <v>4174858.43</v>
      </c>
      <c r="O65" s="127">
        <f t="shared" si="13"/>
        <v>4197541.04</v>
      </c>
      <c r="P65" s="129">
        <f t="shared" si="1"/>
        <v>8.8038523633566498E-2</v>
      </c>
    </row>
    <row r="66" spans="1:16" ht="15.6" x14ac:dyDescent="0.25">
      <c r="A66" s="62" t="s">
        <v>32</v>
      </c>
      <c r="B66" s="65" t="s">
        <v>25</v>
      </c>
      <c r="C66" s="65" t="s">
        <v>12</v>
      </c>
      <c r="D66" s="65" t="s">
        <v>111</v>
      </c>
      <c r="E66" s="65" t="s">
        <v>33</v>
      </c>
      <c r="F66" s="65" t="s">
        <v>0</v>
      </c>
      <c r="G66" s="65" t="s">
        <v>0</v>
      </c>
      <c r="H66" s="66" t="s">
        <v>0</v>
      </c>
      <c r="I66" s="66" t="s">
        <v>0</v>
      </c>
      <c r="J66" s="66" t="s">
        <v>0</v>
      </c>
      <c r="K66" s="66" t="s">
        <v>0</v>
      </c>
      <c r="L66" s="66" t="s">
        <v>0</v>
      </c>
      <c r="M66" s="127">
        <f>M67</f>
        <v>47678457.870000005</v>
      </c>
      <c r="N66" s="127">
        <f t="shared" si="13"/>
        <v>4174858.43</v>
      </c>
      <c r="O66" s="127">
        <f t="shared" si="13"/>
        <v>4197541.04</v>
      </c>
      <c r="P66" s="129">
        <f t="shared" si="1"/>
        <v>8.8038523633566498E-2</v>
      </c>
    </row>
    <row r="67" spans="1:16" ht="68.25" customHeight="1" x14ac:dyDescent="0.25">
      <c r="A67" s="70" t="s">
        <v>34</v>
      </c>
      <c r="B67" s="65" t="s">
        <v>25</v>
      </c>
      <c r="C67" s="65" t="s">
        <v>12</v>
      </c>
      <c r="D67" s="65" t="s">
        <v>111</v>
      </c>
      <c r="E67" s="65" t="s">
        <v>33</v>
      </c>
      <c r="F67" s="65"/>
      <c r="G67" s="65"/>
      <c r="H67" s="66"/>
      <c r="I67" s="66"/>
      <c r="J67" s="66"/>
      <c r="K67" s="66"/>
      <c r="L67" s="66"/>
      <c r="M67" s="127">
        <f>M68</f>
        <v>47678457.870000005</v>
      </c>
      <c r="N67" s="127">
        <f t="shared" si="13"/>
        <v>4174858.43</v>
      </c>
      <c r="O67" s="127">
        <f t="shared" si="13"/>
        <v>4197541.04</v>
      </c>
      <c r="P67" s="129">
        <f t="shared" si="1"/>
        <v>8.8038523633566498E-2</v>
      </c>
    </row>
    <row r="68" spans="1:16" ht="15.6" x14ac:dyDescent="0.25">
      <c r="A68" s="52" t="s">
        <v>112</v>
      </c>
      <c r="B68" s="65" t="s">
        <v>25</v>
      </c>
      <c r="C68" s="65" t="s">
        <v>12</v>
      </c>
      <c r="D68" s="65" t="s">
        <v>111</v>
      </c>
      <c r="E68" s="65" t="s">
        <v>33</v>
      </c>
      <c r="F68" s="65" t="s">
        <v>113</v>
      </c>
      <c r="G68" s="65" t="s">
        <v>0</v>
      </c>
      <c r="H68" s="65" t="s">
        <v>0</v>
      </c>
      <c r="I68" s="65" t="s">
        <v>0</v>
      </c>
      <c r="J68" s="65" t="s">
        <v>0</v>
      </c>
      <c r="K68" s="65" t="s">
        <v>0</v>
      </c>
      <c r="L68" s="65" t="s">
        <v>0</v>
      </c>
      <c r="M68" s="127">
        <f>M69</f>
        <v>47678457.870000005</v>
      </c>
      <c r="N68" s="127">
        <f t="shared" si="13"/>
        <v>4174858.43</v>
      </c>
      <c r="O68" s="127">
        <f t="shared" si="13"/>
        <v>4197541.04</v>
      </c>
      <c r="P68" s="129">
        <f t="shared" si="1"/>
        <v>8.8038523633566498E-2</v>
      </c>
    </row>
    <row r="69" spans="1:16" ht="15.6" x14ac:dyDescent="0.25">
      <c r="A69" s="52" t="s">
        <v>114</v>
      </c>
      <c r="B69" s="65" t="s">
        <v>25</v>
      </c>
      <c r="C69" s="65" t="s">
        <v>12</v>
      </c>
      <c r="D69" s="65" t="s">
        <v>111</v>
      </c>
      <c r="E69" s="65" t="s">
        <v>33</v>
      </c>
      <c r="F69" s="65" t="s">
        <v>113</v>
      </c>
      <c r="G69" s="65" t="s">
        <v>81</v>
      </c>
      <c r="H69" s="65" t="s">
        <v>0</v>
      </c>
      <c r="I69" s="65" t="s">
        <v>0</v>
      </c>
      <c r="J69" s="65" t="s">
        <v>0</v>
      </c>
      <c r="K69" s="65" t="s">
        <v>0</v>
      </c>
      <c r="L69" s="65" t="s">
        <v>0</v>
      </c>
      <c r="M69" s="127">
        <f>M70+M73</f>
        <v>47678457.870000005</v>
      </c>
      <c r="N69" s="127">
        <f t="shared" ref="N69:O69" si="14">N70+N73</f>
        <v>4174858.43</v>
      </c>
      <c r="O69" s="127">
        <f t="shared" si="14"/>
        <v>4197541.04</v>
      </c>
      <c r="P69" s="129">
        <f t="shared" si="1"/>
        <v>8.8038523633566498E-2</v>
      </c>
    </row>
    <row r="70" spans="1:16" ht="46.8" x14ac:dyDescent="0.25">
      <c r="A70" s="62" t="s">
        <v>39</v>
      </c>
      <c r="B70" s="65" t="s">
        <v>25</v>
      </c>
      <c r="C70" s="65" t="s">
        <v>12</v>
      </c>
      <c r="D70" s="65" t="s">
        <v>111</v>
      </c>
      <c r="E70" s="65" t="s">
        <v>33</v>
      </c>
      <c r="F70" s="65" t="s">
        <v>113</v>
      </c>
      <c r="G70" s="65" t="s">
        <v>81</v>
      </c>
      <c r="H70" s="65" t="s">
        <v>40</v>
      </c>
      <c r="I70" s="66" t="s">
        <v>0</v>
      </c>
      <c r="J70" s="66" t="s">
        <v>0</v>
      </c>
      <c r="K70" s="66" t="s">
        <v>0</v>
      </c>
      <c r="L70" s="66" t="s">
        <v>0</v>
      </c>
      <c r="M70" s="127">
        <f>M71</f>
        <v>19397515.199999999</v>
      </c>
      <c r="N70" s="127">
        <f t="shared" ref="N70:O71" si="15">N71</f>
        <v>3884720</v>
      </c>
      <c r="O70" s="127">
        <f t="shared" si="15"/>
        <v>3884720</v>
      </c>
      <c r="P70" s="129">
        <f t="shared" si="1"/>
        <v>0.20026894991168767</v>
      </c>
    </row>
    <row r="71" spans="1:16" ht="46.8" x14ac:dyDescent="0.25">
      <c r="A71" s="62" t="s">
        <v>41</v>
      </c>
      <c r="B71" s="65" t="s">
        <v>25</v>
      </c>
      <c r="C71" s="65" t="s">
        <v>12</v>
      </c>
      <c r="D71" s="65" t="s">
        <v>111</v>
      </c>
      <c r="E71" s="65" t="s">
        <v>33</v>
      </c>
      <c r="F71" s="65" t="s">
        <v>113</v>
      </c>
      <c r="G71" s="65" t="s">
        <v>81</v>
      </c>
      <c r="H71" s="65" t="s">
        <v>40</v>
      </c>
      <c r="I71" s="65" t="s">
        <v>42</v>
      </c>
      <c r="J71" s="65" t="s">
        <v>0</v>
      </c>
      <c r="K71" s="65" t="s">
        <v>0</v>
      </c>
      <c r="L71" s="65" t="s">
        <v>0</v>
      </c>
      <c r="M71" s="127">
        <f>M72</f>
        <v>19397515.199999999</v>
      </c>
      <c r="N71" s="127">
        <f t="shared" si="15"/>
        <v>3884720</v>
      </c>
      <c r="O71" s="127">
        <f t="shared" si="15"/>
        <v>3884720</v>
      </c>
      <c r="P71" s="129">
        <f t="shared" ref="P71:P134" si="16">O71/M71</f>
        <v>0.20026894991168767</v>
      </c>
    </row>
    <row r="72" spans="1:16" ht="46.8" x14ac:dyDescent="0.25">
      <c r="A72" s="67" t="s">
        <v>115</v>
      </c>
      <c r="B72" s="63" t="s">
        <v>25</v>
      </c>
      <c r="C72" s="63" t="s">
        <v>12</v>
      </c>
      <c r="D72" s="63" t="s">
        <v>111</v>
      </c>
      <c r="E72" s="63" t="s">
        <v>33</v>
      </c>
      <c r="F72" s="63" t="s">
        <v>113</v>
      </c>
      <c r="G72" s="63" t="s">
        <v>81</v>
      </c>
      <c r="H72" s="63" t="s">
        <v>40</v>
      </c>
      <c r="I72" s="63" t="s">
        <v>42</v>
      </c>
      <c r="J72" s="68" t="s">
        <v>134</v>
      </c>
      <c r="K72" s="68" t="s">
        <v>367</v>
      </c>
      <c r="L72" s="68">
        <v>2024</v>
      </c>
      <c r="M72" s="128">
        <f>10000000+9397515.2</f>
        <v>19397515.199999999</v>
      </c>
      <c r="N72" s="112">
        <v>3884720</v>
      </c>
      <c r="O72" s="112">
        <v>3884720</v>
      </c>
      <c r="P72" s="129">
        <f t="shared" si="16"/>
        <v>0.20026894991168767</v>
      </c>
    </row>
    <row r="73" spans="1:16" ht="46.8" x14ac:dyDescent="0.25">
      <c r="A73" s="62" t="s">
        <v>116</v>
      </c>
      <c r="B73" s="65" t="s">
        <v>25</v>
      </c>
      <c r="C73" s="65" t="s">
        <v>12</v>
      </c>
      <c r="D73" s="65" t="s">
        <v>111</v>
      </c>
      <c r="E73" s="65" t="s">
        <v>33</v>
      </c>
      <c r="F73" s="65" t="s">
        <v>113</v>
      </c>
      <c r="G73" s="65" t="s">
        <v>81</v>
      </c>
      <c r="H73" s="65" t="s">
        <v>117</v>
      </c>
      <c r="I73" s="66" t="s">
        <v>0</v>
      </c>
      <c r="J73" s="66" t="s">
        <v>0</v>
      </c>
      <c r="K73" s="66" t="s">
        <v>0</v>
      </c>
      <c r="L73" s="66" t="s">
        <v>0</v>
      </c>
      <c r="M73" s="127">
        <f>M74</f>
        <v>28280942.670000002</v>
      </c>
      <c r="N73" s="127">
        <f t="shared" ref="N73:O74" si="17">N74</f>
        <v>290138.43</v>
      </c>
      <c r="O73" s="127">
        <f t="shared" si="17"/>
        <v>312821.03999999998</v>
      </c>
      <c r="P73" s="129">
        <f t="shared" si="16"/>
        <v>1.106119564861025E-2</v>
      </c>
    </row>
    <row r="74" spans="1:16" ht="46.8" x14ac:dyDescent="0.25">
      <c r="A74" s="62" t="s">
        <v>41</v>
      </c>
      <c r="B74" s="65" t="s">
        <v>25</v>
      </c>
      <c r="C74" s="65" t="s">
        <v>12</v>
      </c>
      <c r="D74" s="65" t="s">
        <v>111</v>
      </c>
      <c r="E74" s="65" t="s">
        <v>33</v>
      </c>
      <c r="F74" s="65" t="s">
        <v>113</v>
      </c>
      <c r="G74" s="65" t="s">
        <v>81</v>
      </c>
      <c r="H74" s="65" t="s">
        <v>117</v>
      </c>
      <c r="I74" s="65" t="s">
        <v>42</v>
      </c>
      <c r="J74" s="65" t="s">
        <v>0</v>
      </c>
      <c r="K74" s="65" t="s">
        <v>0</v>
      </c>
      <c r="L74" s="65" t="s">
        <v>0</v>
      </c>
      <c r="M74" s="127">
        <f>M75</f>
        <v>28280942.670000002</v>
      </c>
      <c r="N74" s="127">
        <f t="shared" si="17"/>
        <v>290138.43</v>
      </c>
      <c r="O74" s="127">
        <f t="shared" si="17"/>
        <v>312821.03999999998</v>
      </c>
      <c r="P74" s="129">
        <f t="shared" si="16"/>
        <v>1.106119564861025E-2</v>
      </c>
    </row>
    <row r="75" spans="1:16" ht="78" x14ac:dyDescent="0.25">
      <c r="A75" s="67" t="s">
        <v>118</v>
      </c>
      <c r="B75" s="63" t="s">
        <v>25</v>
      </c>
      <c r="C75" s="63" t="s">
        <v>12</v>
      </c>
      <c r="D75" s="63" t="s">
        <v>111</v>
      </c>
      <c r="E75" s="63" t="s">
        <v>33</v>
      </c>
      <c r="F75" s="63" t="s">
        <v>113</v>
      </c>
      <c r="G75" s="63" t="s">
        <v>81</v>
      </c>
      <c r="H75" s="63" t="s">
        <v>117</v>
      </c>
      <c r="I75" s="63" t="s">
        <v>42</v>
      </c>
      <c r="J75" s="68" t="s">
        <v>120</v>
      </c>
      <c r="K75" s="68" t="s">
        <v>119</v>
      </c>
      <c r="L75" s="68" t="s">
        <v>60</v>
      </c>
      <c r="M75" s="128">
        <f>25000000-8706840+11987782.67</f>
        <v>28280942.670000002</v>
      </c>
      <c r="N75" s="112">
        <v>290138.43</v>
      </c>
      <c r="O75" s="112">
        <v>312821.03999999998</v>
      </c>
      <c r="P75" s="129">
        <f t="shared" si="16"/>
        <v>1.106119564861025E-2</v>
      </c>
    </row>
    <row r="76" spans="1:16" ht="31.2" x14ac:dyDescent="0.25">
      <c r="A76" s="62" t="s">
        <v>30</v>
      </c>
      <c r="B76" s="65" t="s">
        <v>25</v>
      </c>
      <c r="C76" s="65" t="s">
        <v>15</v>
      </c>
      <c r="D76" s="65" t="s">
        <v>0</v>
      </c>
      <c r="E76" s="65" t="s">
        <v>0</v>
      </c>
      <c r="F76" s="65" t="s">
        <v>0</v>
      </c>
      <c r="G76" s="65" t="s">
        <v>0</v>
      </c>
      <c r="H76" s="66" t="s">
        <v>0</v>
      </c>
      <c r="I76" s="66" t="s">
        <v>0</v>
      </c>
      <c r="J76" s="66" t="s">
        <v>0</v>
      </c>
      <c r="K76" s="66" t="s">
        <v>0</v>
      </c>
      <c r="L76" s="66" t="s">
        <v>0</v>
      </c>
      <c r="M76" s="127">
        <f t="shared" ref="M76:O83" si="18">M77</f>
        <v>3804242.32</v>
      </c>
      <c r="N76" s="127">
        <f t="shared" si="18"/>
        <v>0</v>
      </c>
      <c r="O76" s="127">
        <f t="shared" si="18"/>
        <v>0</v>
      </c>
      <c r="P76" s="129">
        <f t="shared" si="16"/>
        <v>0</v>
      </c>
    </row>
    <row r="77" spans="1:16" ht="15.6" x14ac:dyDescent="0.25">
      <c r="A77" s="62" t="s">
        <v>126</v>
      </c>
      <c r="B77" s="65" t="s">
        <v>25</v>
      </c>
      <c r="C77" s="65" t="s">
        <v>15</v>
      </c>
      <c r="D77" s="65" t="s">
        <v>48</v>
      </c>
      <c r="E77" s="65" t="s">
        <v>0</v>
      </c>
      <c r="F77" s="65" t="s">
        <v>0</v>
      </c>
      <c r="G77" s="65" t="s">
        <v>0</v>
      </c>
      <c r="H77" s="66" t="s">
        <v>0</v>
      </c>
      <c r="I77" s="66" t="s">
        <v>0</v>
      </c>
      <c r="J77" s="66" t="s">
        <v>0</v>
      </c>
      <c r="K77" s="66" t="s">
        <v>0</v>
      </c>
      <c r="L77" s="66" t="s">
        <v>0</v>
      </c>
      <c r="M77" s="127">
        <f t="shared" si="18"/>
        <v>3804242.32</v>
      </c>
      <c r="N77" s="127">
        <f t="shared" si="18"/>
        <v>0</v>
      </c>
      <c r="O77" s="127">
        <f t="shared" si="18"/>
        <v>0</v>
      </c>
      <c r="P77" s="129">
        <f t="shared" si="16"/>
        <v>0</v>
      </c>
    </row>
    <row r="78" spans="1:16" ht="15.6" x14ac:dyDescent="0.25">
      <c r="A78" s="62" t="s">
        <v>32</v>
      </c>
      <c r="B78" s="65" t="s">
        <v>25</v>
      </c>
      <c r="C78" s="65" t="s">
        <v>15</v>
      </c>
      <c r="D78" s="65" t="s">
        <v>48</v>
      </c>
      <c r="E78" s="65" t="s">
        <v>33</v>
      </c>
      <c r="F78" s="65" t="s">
        <v>0</v>
      </c>
      <c r="G78" s="65" t="s">
        <v>0</v>
      </c>
      <c r="H78" s="66" t="s">
        <v>0</v>
      </c>
      <c r="I78" s="66" t="s">
        <v>0</v>
      </c>
      <c r="J78" s="66" t="s">
        <v>0</v>
      </c>
      <c r="K78" s="66" t="s">
        <v>0</v>
      </c>
      <c r="L78" s="66" t="s">
        <v>0</v>
      </c>
      <c r="M78" s="127">
        <f t="shared" si="18"/>
        <v>3804242.32</v>
      </c>
      <c r="N78" s="127">
        <f t="shared" si="18"/>
        <v>0</v>
      </c>
      <c r="O78" s="127">
        <f t="shared" si="18"/>
        <v>0</v>
      </c>
      <c r="P78" s="129">
        <f t="shared" si="16"/>
        <v>0</v>
      </c>
    </row>
    <row r="79" spans="1:16" ht="63" customHeight="1" x14ac:dyDescent="0.25">
      <c r="A79" s="62" t="s">
        <v>34</v>
      </c>
      <c r="B79" s="65" t="s">
        <v>25</v>
      </c>
      <c r="C79" s="65" t="s">
        <v>15</v>
      </c>
      <c r="D79" s="65" t="s">
        <v>48</v>
      </c>
      <c r="E79" s="65" t="s">
        <v>33</v>
      </c>
      <c r="F79" s="65" t="s">
        <v>0</v>
      </c>
      <c r="G79" s="65" t="s">
        <v>0</v>
      </c>
      <c r="H79" s="66" t="s">
        <v>0</v>
      </c>
      <c r="I79" s="66" t="s">
        <v>0</v>
      </c>
      <c r="J79" s="66" t="s">
        <v>0</v>
      </c>
      <c r="K79" s="66" t="s">
        <v>0</v>
      </c>
      <c r="L79" s="66" t="s">
        <v>0</v>
      </c>
      <c r="M79" s="127">
        <f t="shared" si="18"/>
        <v>3804242.32</v>
      </c>
      <c r="N79" s="127">
        <f t="shared" si="18"/>
        <v>0</v>
      </c>
      <c r="O79" s="127">
        <f t="shared" si="18"/>
        <v>0</v>
      </c>
      <c r="P79" s="129">
        <f t="shared" si="16"/>
        <v>0</v>
      </c>
    </row>
    <row r="80" spans="1:16" ht="15.6" x14ac:dyDescent="0.25">
      <c r="A80" s="52" t="s">
        <v>112</v>
      </c>
      <c r="B80" s="65" t="s">
        <v>25</v>
      </c>
      <c r="C80" s="65" t="s">
        <v>15</v>
      </c>
      <c r="D80" s="65" t="s">
        <v>48</v>
      </c>
      <c r="E80" s="65" t="s">
        <v>33</v>
      </c>
      <c r="F80" s="65" t="s">
        <v>113</v>
      </c>
      <c r="G80" s="65" t="s">
        <v>0</v>
      </c>
      <c r="H80" s="65" t="s">
        <v>0</v>
      </c>
      <c r="I80" s="65" t="s">
        <v>0</v>
      </c>
      <c r="J80" s="65" t="s">
        <v>0</v>
      </c>
      <c r="K80" s="65" t="s">
        <v>0</v>
      </c>
      <c r="L80" s="65" t="s">
        <v>0</v>
      </c>
      <c r="M80" s="127">
        <f t="shared" si="18"/>
        <v>3804242.32</v>
      </c>
      <c r="N80" s="127">
        <f t="shared" si="18"/>
        <v>0</v>
      </c>
      <c r="O80" s="127">
        <f t="shared" si="18"/>
        <v>0</v>
      </c>
      <c r="P80" s="129">
        <f t="shared" si="16"/>
        <v>0</v>
      </c>
    </row>
    <row r="81" spans="1:16" ht="15.6" x14ac:dyDescent="0.25">
      <c r="A81" s="52" t="s">
        <v>114</v>
      </c>
      <c r="B81" s="65" t="s">
        <v>25</v>
      </c>
      <c r="C81" s="65" t="s">
        <v>15</v>
      </c>
      <c r="D81" s="65" t="s">
        <v>48</v>
      </c>
      <c r="E81" s="65" t="s">
        <v>33</v>
      </c>
      <c r="F81" s="65" t="s">
        <v>113</v>
      </c>
      <c r="G81" s="65" t="s">
        <v>81</v>
      </c>
      <c r="H81" s="65" t="s">
        <v>0</v>
      </c>
      <c r="I81" s="65" t="s">
        <v>0</v>
      </c>
      <c r="J81" s="65" t="s">
        <v>0</v>
      </c>
      <c r="K81" s="65" t="s">
        <v>0</v>
      </c>
      <c r="L81" s="65" t="s">
        <v>0</v>
      </c>
      <c r="M81" s="127">
        <f t="shared" si="18"/>
        <v>3804242.32</v>
      </c>
      <c r="N81" s="127">
        <f t="shared" si="18"/>
        <v>0</v>
      </c>
      <c r="O81" s="127">
        <f t="shared" si="18"/>
        <v>0</v>
      </c>
      <c r="P81" s="129">
        <f t="shared" si="16"/>
        <v>0</v>
      </c>
    </row>
    <row r="82" spans="1:16" ht="46.8" x14ac:dyDescent="0.25">
      <c r="A82" s="62" t="s">
        <v>39</v>
      </c>
      <c r="B82" s="65" t="s">
        <v>25</v>
      </c>
      <c r="C82" s="65" t="s">
        <v>15</v>
      </c>
      <c r="D82" s="65" t="s">
        <v>48</v>
      </c>
      <c r="E82" s="65" t="s">
        <v>33</v>
      </c>
      <c r="F82" s="65" t="s">
        <v>113</v>
      </c>
      <c r="G82" s="65" t="s">
        <v>81</v>
      </c>
      <c r="H82" s="65" t="s">
        <v>40</v>
      </c>
      <c r="I82" s="66" t="s">
        <v>0</v>
      </c>
      <c r="J82" s="66" t="s">
        <v>0</v>
      </c>
      <c r="K82" s="66" t="s">
        <v>0</v>
      </c>
      <c r="L82" s="66" t="s">
        <v>0</v>
      </c>
      <c r="M82" s="127">
        <f t="shared" si="18"/>
        <v>3804242.32</v>
      </c>
      <c r="N82" s="127">
        <f t="shared" si="18"/>
        <v>0</v>
      </c>
      <c r="O82" s="127">
        <f t="shared" si="18"/>
        <v>0</v>
      </c>
      <c r="P82" s="129">
        <f t="shared" si="16"/>
        <v>0</v>
      </c>
    </row>
    <row r="83" spans="1:16" ht="46.8" x14ac:dyDescent="0.25">
      <c r="A83" s="62" t="s">
        <v>41</v>
      </c>
      <c r="B83" s="65" t="s">
        <v>25</v>
      </c>
      <c r="C83" s="65" t="s">
        <v>15</v>
      </c>
      <c r="D83" s="65" t="s">
        <v>48</v>
      </c>
      <c r="E83" s="65" t="s">
        <v>33</v>
      </c>
      <c r="F83" s="65" t="s">
        <v>113</v>
      </c>
      <c r="G83" s="65" t="s">
        <v>81</v>
      </c>
      <c r="H83" s="65" t="s">
        <v>40</v>
      </c>
      <c r="I83" s="65" t="s">
        <v>42</v>
      </c>
      <c r="J83" s="65" t="s">
        <v>0</v>
      </c>
      <c r="K83" s="65" t="s">
        <v>0</v>
      </c>
      <c r="L83" s="65" t="s">
        <v>0</v>
      </c>
      <c r="M83" s="127">
        <f t="shared" si="18"/>
        <v>3804242.32</v>
      </c>
      <c r="N83" s="127">
        <f t="shared" si="18"/>
        <v>0</v>
      </c>
      <c r="O83" s="127">
        <f t="shared" si="18"/>
        <v>0</v>
      </c>
      <c r="P83" s="129">
        <f t="shared" si="16"/>
        <v>0</v>
      </c>
    </row>
    <row r="84" spans="1:16" ht="78" x14ac:dyDescent="0.25">
      <c r="A84" s="67" t="s">
        <v>127</v>
      </c>
      <c r="B84" s="63" t="s">
        <v>25</v>
      </c>
      <c r="C84" s="63" t="s">
        <v>15</v>
      </c>
      <c r="D84" s="63" t="s">
        <v>48</v>
      </c>
      <c r="E84" s="63" t="s">
        <v>33</v>
      </c>
      <c r="F84" s="63" t="s">
        <v>113</v>
      </c>
      <c r="G84" s="63" t="s">
        <v>81</v>
      </c>
      <c r="H84" s="63" t="s">
        <v>40</v>
      </c>
      <c r="I84" s="63" t="s">
        <v>42</v>
      </c>
      <c r="J84" s="68" t="s">
        <v>103</v>
      </c>
      <c r="K84" s="68" t="s">
        <v>128</v>
      </c>
      <c r="L84" s="68" t="s">
        <v>83</v>
      </c>
      <c r="M84" s="128">
        <v>3804242.32</v>
      </c>
      <c r="N84" s="112">
        <v>0</v>
      </c>
      <c r="O84" s="112">
        <v>0</v>
      </c>
      <c r="P84" s="129">
        <f t="shared" si="16"/>
        <v>0</v>
      </c>
    </row>
    <row r="85" spans="1:16" ht="31.2" x14ac:dyDescent="0.25">
      <c r="A85" s="62" t="s">
        <v>129</v>
      </c>
      <c r="B85" s="65" t="s">
        <v>26</v>
      </c>
      <c r="C85" s="65" t="s">
        <v>0</v>
      </c>
      <c r="D85" s="65" t="s">
        <v>0</v>
      </c>
      <c r="E85" s="65" t="s">
        <v>0</v>
      </c>
      <c r="F85" s="65" t="s">
        <v>0</v>
      </c>
      <c r="G85" s="65" t="s">
        <v>0</v>
      </c>
      <c r="H85" s="66" t="s">
        <v>0</v>
      </c>
      <c r="I85" s="66" t="s">
        <v>0</v>
      </c>
      <c r="J85" s="66" t="s">
        <v>0</v>
      </c>
      <c r="K85" s="66" t="s">
        <v>0</v>
      </c>
      <c r="L85" s="66" t="s">
        <v>0</v>
      </c>
      <c r="M85" s="127">
        <f t="shared" ref="M85:O93" si="19">M86</f>
        <v>1000000</v>
      </c>
      <c r="N85" s="127">
        <f t="shared" si="19"/>
        <v>0</v>
      </c>
      <c r="O85" s="127">
        <f t="shared" si="19"/>
        <v>0</v>
      </c>
      <c r="P85" s="129">
        <f t="shared" si="16"/>
        <v>0</v>
      </c>
    </row>
    <row r="86" spans="1:16" ht="31.2" x14ac:dyDescent="0.25">
      <c r="A86" s="62" t="s">
        <v>30</v>
      </c>
      <c r="B86" s="65" t="s">
        <v>26</v>
      </c>
      <c r="C86" s="65" t="s">
        <v>15</v>
      </c>
      <c r="D86" s="65" t="s">
        <v>0</v>
      </c>
      <c r="E86" s="65" t="s">
        <v>0</v>
      </c>
      <c r="F86" s="65" t="s">
        <v>0</v>
      </c>
      <c r="G86" s="65" t="s">
        <v>0</v>
      </c>
      <c r="H86" s="66" t="s">
        <v>0</v>
      </c>
      <c r="I86" s="66" t="s">
        <v>0</v>
      </c>
      <c r="J86" s="66" t="s">
        <v>0</v>
      </c>
      <c r="K86" s="66" t="s">
        <v>0</v>
      </c>
      <c r="L86" s="66" t="s">
        <v>0</v>
      </c>
      <c r="M86" s="127">
        <f t="shared" si="19"/>
        <v>1000000</v>
      </c>
      <c r="N86" s="127">
        <f t="shared" si="19"/>
        <v>0</v>
      </c>
      <c r="O86" s="127">
        <f t="shared" si="19"/>
        <v>0</v>
      </c>
      <c r="P86" s="129">
        <f t="shared" si="16"/>
        <v>0</v>
      </c>
    </row>
    <row r="87" spans="1:16" ht="46.8" x14ac:dyDescent="0.25">
      <c r="A87" s="62" t="s">
        <v>130</v>
      </c>
      <c r="B87" s="65" t="s">
        <v>26</v>
      </c>
      <c r="C87" s="65" t="s">
        <v>15</v>
      </c>
      <c r="D87" s="65" t="s">
        <v>53</v>
      </c>
      <c r="E87" s="65" t="s">
        <v>0</v>
      </c>
      <c r="F87" s="65" t="s">
        <v>0</v>
      </c>
      <c r="G87" s="65" t="s">
        <v>0</v>
      </c>
      <c r="H87" s="66" t="s">
        <v>0</v>
      </c>
      <c r="I87" s="66" t="s">
        <v>0</v>
      </c>
      <c r="J87" s="66" t="s">
        <v>0</v>
      </c>
      <c r="K87" s="66" t="s">
        <v>0</v>
      </c>
      <c r="L87" s="66" t="s">
        <v>0</v>
      </c>
      <c r="M87" s="127">
        <f t="shared" si="19"/>
        <v>1000000</v>
      </c>
      <c r="N87" s="127">
        <f t="shared" si="19"/>
        <v>0</v>
      </c>
      <c r="O87" s="127">
        <f t="shared" si="19"/>
        <v>0</v>
      </c>
      <c r="P87" s="129">
        <f t="shared" si="16"/>
        <v>0</v>
      </c>
    </row>
    <row r="88" spans="1:16" ht="15.6" x14ac:dyDescent="0.25">
      <c r="A88" s="62" t="s">
        <v>32</v>
      </c>
      <c r="B88" s="65" t="s">
        <v>26</v>
      </c>
      <c r="C88" s="65" t="s">
        <v>15</v>
      </c>
      <c r="D88" s="65" t="s">
        <v>53</v>
      </c>
      <c r="E88" s="65" t="s">
        <v>33</v>
      </c>
      <c r="F88" s="65" t="s">
        <v>0</v>
      </c>
      <c r="G88" s="65" t="s">
        <v>0</v>
      </c>
      <c r="H88" s="66" t="s">
        <v>0</v>
      </c>
      <c r="I88" s="66" t="s">
        <v>0</v>
      </c>
      <c r="J88" s="66" t="s">
        <v>0</v>
      </c>
      <c r="K88" s="66" t="s">
        <v>0</v>
      </c>
      <c r="L88" s="66" t="s">
        <v>0</v>
      </c>
      <c r="M88" s="127">
        <f t="shared" si="19"/>
        <v>1000000</v>
      </c>
      <c r="N88" s="127">
        <f t="shared" si="19"/>
        <v>0</v>
      </c>
      <c r="O88" s="127">
        <f t="shared" si="19"/>
        <v>0</v>
      </c>
      <c r="P88" s="129">
        <f t="shared" si="16"/>
        <v>0</v>
      </c>
    </row>
    <row r="89" spans="1:16" ht="64.5" customHeight="1" x14ac:dyDescent="0.25">
      <c r="A89" s="62" t="s">
        <v>34</v>
      </c>
      <c r="B89" s="65" t="s">
        <v>26</v>
      </c>
      <c r="C89" s="65" t="s">
        <v>15</v>
      </c>
      <c r="D89" s="65" t="s">
        <v>53</v>
      </c>
      <c r="E89" s="65" t="s">
        <v>33</v>
      </c>
      <c r="F89" s="65" t="s">
        <v>0</v>
      </c>
      <c r="G89" s="65" t="s">
        <v>0</v>
      </c>
      <c r="H89" s="66" t="s">
        <v>0</v>
      </c>
      <c r="I89" s="66" t="s">
        <v>0</v>
      </c>
      <c r="J89" s="66" t="s">
        <v>0</v>
      </c>
      <c r="K89" s="66" t="s">
        <v>0</v>
      </c>
      <c r="L89" s="66" t="s">
        <v>0</v>
      </c>
      <c r="M89" s="127">
        <f t="shared" si="19"/>
        <v>1000000</v>
      </c>
      <c r="N89" s="127">
        <f t="shared" si="19"/>
        <v>0</v>
      </c>
      <c r="O89" s="127">
        <f t="shared" si="19"/>
        <v>0</v>
      </c>
      <c r="P89" s="129">
        <f t="shared" si="16"/>
        <v>0</v>
      </c>
    </row>
    <row r="90" spans="1:16" ht="15.6" x14ac:dyDescent="0.25">
      <c r="A90" s="52" t="s">
        <v>131</v>
      </c>
      <c r="B90" s="65" t="s">
        <v>26</v>
      </c>
      <c r="C90" s="65" t="s">
        <v>15</v>
      </c>
      <c r="D90" s="65" t="s">
        <v>53</v>
      </c>
      <c r="E90" s="65" t="s">
        <v>33</v>
      </c>
      <c r="F90" s="65" t="s">
        <v>48</v>
      </c>
      <c r="G90" s="65" t="s">
        <v>0</v>
      </c>
      <c r="H90" s="65" t="s">
        <v>0</v>
      </c>
      <c r="I90" s="65" t="s">
        <v>0</v>
      </c>
      <c r="J90" s="65" t="s">
        <v>0</v>
      </c>
      <c r="K90" s="65" t="s">
        <v>0</v>
      </c>
      <c r="L90" s="65" t="s">
        <v>0</v>
      </c>
      <c r="M90" s="127">
        <f t="shared" si="19"/>
        <v>1000000</v>
      </c>
      <c r="N90" s="127">
        <f t="shared" si="19"/>
        <v>0</v>
      </c>
      <c r="O90" s="127">
        <f t="shared" si="19"/>
        <v>0</v>
      </c>
      <c r="P90" s="129">
        <f t="shared" si="16"/>
        <v>0</v>
      </c>
    </row>
    <row r="91" spans="1:16" ht="15.6" x14ac:dyDescent="0.25">
      <c r="A91" s="52" t="s">
        <v>132</v>
      </c>
      <c r="B91" s="65" t="s">
        <v>26</v>
      </c>
      <c r="C91" s="65" t="s">
        <v>15</v>
      </c>
      <c r="D91" s="65" t="s">
        <v>53</v>
      </c>
      <c r="E91" s="65" t="s">
        <v>33</v>
      </c>
      <c r="F91" s="65" t="s">
        <v>48</v>
      </c>
      <c r="G91" s="65" t="s">
        <v>29</v>
      </c>
      <c r="H91" s="65" t="s">
        <v>0</v>
      </c>
      <c r="I91" s="65" t="s">
        <v>0</v>
      </c>
      <c r="J91" s="65" t="s">
        <v>0</v>
      </c>
      <c r="K91" s="65" t="s">
        <v>0</v>
      </c>
      <c r="L91" s="65" t="s">
        <v>0</v>
      </c>
      <c r="M91" s="127">
        <f t="shared" si="19"/>
        <v>1000000</v>
      </c>
      <c r="N91" s="127">
        <f t="shared" si="19"/>
        <v>0</v>
      </c>
      <c r="O91" s="127">
        <f t="shared" si="19"/>
        <v>0</v>
      </c>
      <c r="P91" s="129">
        <f t="shared" si="16"/>
        <v>0</v>
      </c>
    </row>
    <row r="92" spans="1:16" ht="46.8" x14ac:dyDescent="0.25">
      <c r="A92" s="62" t="s">
        <v>39</v>
      </c>
      <c r="B92" s="65" t="s">
        <v>26</v>
      </c>
      <c r="C92" s="65" t="s">
        <v>15</v>
      </c>
      <c r="D92" s="65" t="s">
        <v>53</v>
      </c>
      <c r="E92" s="65" t="s">
        <v>33</v>
      </c>
      <c r="F92" s="65" t="s">
        <v>48</v>
      </c>
      <c r="G92" s="65" t="s">
        <v>29</v>
      </c>
      <c r="H92" s="65" t="s">
        <v>40</v>
      </c>
      <c r="I92" s="66" t="s">
        <v>0</v>
      </c>
      <c r="J92" s="66" t="s">
        <v>0</v>
      </c>
      <c r="K92" s="66" t="s">
        <v>0</v>
      </c>
      <c r="L92" s="66" t="s">
        <v>0</v>
      </c>
      <c r="M92" s="127">
        <f t="shared" si="19"/>
        <v>1000000</v>
      </c>
      <c r="N92" s="127">
        <f t="shared" si="19"/>
        <v>0</v>
      </c>
      <c r="O92" s="127">
        <f t="shared" si="19"/>
        <v>0</v>
      </c>
      <c r="P92" s="129">
        <f t="shared" si="16"/>
        <v>0</v>
      </c>
    </row>
    <row r="93" spans="1:16" ht="46.8" x14ac:dyDescent="0.25">
      <c r="A93" s="62" t="s">
        <v>41</v>
      </c>
      <c r="B93" s="65" t="s">
        <v>26</v>
      </c>
      <c r="C93" s="65" t="s">
        <v>15</v>
      </c>
      <c r="D93" s="65" t="s">
        <v>53</v>
      </c>
      <c r="E93" s="65" t="s">
        <v>33</v>
      </c>
      <c r="F93" s="65" t="s">
        <v>48</v>
      </c>
      <c r="G93" s="65" t="s">
        <v>29</v>
      </c>
      <c r="H93" s="65" t="s">
        <v>40</v>
      </c>
      <c r="I93" s="65" t="s">
        <v>42</v>
      </c>
      <c r="J93" s="65" t="s">
        <v>0</v>
      </c>
      <c r="K93" s="65" t="s">
        <v>0</v>
      </c>
      <c r="L93" s="65" t="s">
        <v>0</v>
      </c>
      <c r="M93" s="127">
        <f>M94</f>
        <v>1000000</v>
      </c>
      <c r="N93" s="127">
        <f t="shared" si="19"/>
        <v>0</v>
      </c>
      <c r="O93" s="127">
        <f t="shared" si="19"/>
        <v>0</v>
      </c>
      <c r="P93" s="129">
        <f t="shared" si="16"/>
        <v>0</v>
      </c>
    </row>
    <row r="94" spans="1:16" ht="31.2" x14ac:dyDescent="0.25">
      <c r="A94" s="67" t="s">
        <v>133</v>
      </c>
      <c r="B94" s="63" t="s">
        <v>26</v>
      </c>
      <c r="C94" s="63" t="s">
        <v>15</v>
      </c>
      <c r="D94" s="63" t="s">
        <v>53</v>
      </c>
      <c r="E94" s="63" t="s">
        <v>33</v>
      </c>
      <c r="F94" s="63" t="s">
        <v>48</v>
      </c>
      <c r="G94" s="63" t="s">
        <v>29</v>
      </c>
      <c r="H94" s="63" t="s">
        <v>40</v>
      </c>
      <c r="I94" s="63" t="s">
        <v>42</v>
      </c>
      <c r="J94" s="68" t="s">
        <v>134</v>
      </c>
      <c r="K94" s="68" t="s">
        <v>104</v>
      </c>
      <c r="L94" s="68" t="s">
        <v>83</v>
      </c>
      <c r="M94" s="128">
        <v>1000000</v>
      </c>
      <c r="N94" s="112">
        <v>0</v>
      </c>
      <c r="O94" s="112">
        <v>0</v>
      </c>
      <c r="P94" s="129">
        <f t="shared" si="16"/>
        <v>0</v>
      </c>
    </row>
    <row r="95" spans="1:16" ht="62.4" x14ac:dyDescent="0.25">
      <c r="A95" s="62" t="s">
        <v>135</v>
      </c>
      <c r="B95" s="65" t="s">
        <v>136</v>
      </c>
      <c r="C95" s="65" t="s">
        <v>0</v>
      </c>
      <c r="D95" s="65" t="s">
        <v>0</v>
      </c>
      <c r="E95" s="65" t="s">
        <v>0</v>
      </c>
      <c r="F95" s="65" t="s">
        <v>0</v>
      </c>
      <c r="G95" s="65" t="s">
        <v>0</v>
      </c>
      <c r="H95" s="66" t="s">
        <v>0</v>
      </c>
      <c r="I95" s="66" t="s">
        <v>0</v>
      </c>
      <c r="J95" s="66" t="s">
        <v>0</v>
      </c>
      <c r="K95" s="66" t="s">
        <v>0</v>
      </c>
      <c r="L95" s="66" t="s">
        <v>0</v>
      </c>
      <c r="M95" s="127">
        <f>M96</f>
        <v>31393287.619999997</v>
      </c>
      <c r="N95" s="127">
        <f t="shared" ref="N95:O95" si="20">N96</f>
        <v>2749941.1700000004</v>
      </c>
      <c r="O95" s="127">
        <f t="shared" si="20"/>
        <v>2927875.93</v>
      </c>
      <c r="P95" s="129">
        <f t="shared" si="16"/>
        <v>9.3264393504766688E-2</v>
      </c>
    </row>
    <row r="96" spans="1:16" ht="31.2" x14ac:dyDescent="0.25">
      <c r="A96" s="70" t="s">
        <v>30</v>
      </c>
      <c r="B96" s="65" t="s">
        <v>136</v>
      </c>
      <c r="C96" s="65" t="s">
        <v>15</v>
      </c>
      <c r="D96" s="65" t="s">
        <v>0</v>
      </c>
      <c r="E96" s="65" t="s">
        <v>0</v>
      </c>
      <c r="F96" s="65" t="s">
        <v>0</v>
      </c>
      <c r="G96" s="65" t="s">
        <v>0</v>
      </c>
      <c r="H96" s="66" t="s">
        <v>0</v>
      </c>
      <c r="I96" s="66" t="s">
        <v>0</v>
      </c>
      <c r="J96" s="66" t="s">
        <v>0</v>
      </c>
      <c r="K96" s="66" t="s">
        <v>0</v>
      </c>
      <c r="L96" s="66" t="s">
        <v>0</v>
      </c>
      <c r="M96" s="127">
        <f>M97+M109</f>
        <v>31393287.619999997</v>
      </c>
      <c r="N96" s="127">
        <f t="shared" ref="N96:O96" si="21">N97+N109</f>
        <v>2749941.1700000004</v>
      </c>
      <c r="O96" s="127">
        <f t="shared" si="21"/>
        <v>2927875.93</v>
      </c>
      <c r="P96" s="129">
        <f t="shared" si="16"/>
        <v>9.3264393504766688E-2</v>
      </c>
    </row>
    <row r="97" spans="1:16" ht="72" customHeight="1" x14ac:dyDescent="0.25">
      <c r="A97" s="62" t="s">
        <v>137</v>
      </c>
      <c r="B97" s="65" t="s">
        <v>136</v>
      </c>
      <c r="C97" s="65" t="s">
        <v>15</v>
      </c>
      <c r="D97" s="65" t="s">
        <v>138</v>
      </c>
      <c r="E97" s="65" t="s">
        <v>0</v>
      </c>
      <c r="F97" s="65" t="s">
        <v>0</v>
      </c>
      <c r="G97" s="65" t="s">
        <v>0</v>
      </c>
      <c r="H97" s="66" t="s">
        <v>0</v>
      </c>
      <c r="I97" s="66" t="s">
        <v>0</v>
      </c>
      <c r="J97" s="66" t="s">
        <v>0</v>
      </c>
      <c r="K97" s="66" t="s">
        <v>0</v>
      </c>
      <c r="L97" s="66" t="s">
        <v>0</v>
      </c>
      <c r="M97" s="127">
        <f t="shared" ref="M97:O102" si="22">M98</f>
        <v>20158063.93</v>
      </c>
      <c r="N97" s="127">
        <f t="shared" si="22"/>
        <v>2382255.5700000003</v>
      </c>
      <c r="O97" s="127">
        <f t="shared" si="22"/>
        <v>2560190.33</v>
      </c>
      <c r="P97" s="129">
        <f t="shared" si="16"/>
        <v>0.12700576498270885</v>
      </c>
    </row>
    <row r="98" spans="1:16" ht="15.6" x14ac:dyDescent="0.25">
      <c r="A98" s="62" t="s">
        <v>32</v>
      </c>
      <c r="B98" s="65" t="s">
        <v>136</v>
      </c>
      <c r="C98" s="65" t="s">
        <v>15</v>
      </c>
      <c r="D98" s="65" t="s">
        <v>138</v>
      </c>
      <c r="E98" s="65" t="s">
        <v>33</v>
      </c>
      <c r="F98" s="65" t="s">
        <v>0</v>
      </c>
      <c r="G98" s="65" t="s">
        <v>0</v>
      </c>
      <c r="H98" s="66" t="s">
        <v>0</v>
      </c>
      <c r="I98" s="66" t="s">
        <v>0</v>
      </c>
      <c r="J98" s="66" t="s">
        <v>0</v>
      </c>
      <c r="K98" s="66" t="s">
        <v>0</v>
      </c>
      <c r="L98" s="66" t="s">
        <v>0</v>
      </c>
      <c r="M98" s="127">
        <f t="shared" si="22"/>
        <v>20158063.93</v>
      </c>
      <c r="N98" s="127">
        <f t="shared" si="22"/>
        <v>2382255.5700000003</v>
      </c>
      <c r="O98" s="127">
        <f t="shared" si="22"/>
        <v>2560190.33</v>
      </c>
      <c r="P98" s="129">
        <f t="shared" si="16"/>
        <v>0.12700576498270885</v>
      </c>
    </row>
    <row r="99" spans="1:16" ht="66" customHeight="1" x14ac:dyDescent="0.25">
      <c r="A99" s="70" t="s">
        <v>34</v>
      </c>
      <c r="B99" s="65" t="s">
        <v>136</v>
      </c>
      <c r="C99" s="65" t="s">
        <v>15</v>
      </c>
      <c r="D99" s="65" t="s">
        <v>138</v>
      </c>
      <c r="E99" s="65" t="s">
        <v>33</v>
      </c>
      <c r="F99" s="65"/>
      <c r="G99" s="65"/>
      <c r="H99" s="66"/>
      <c r="I99" s="66"/>
      <c r="J99" s="66"/>
      <c r="K99" s="66"/>
      <c r="L99" s="66"/>
      <c r="M99" s="127">
        <f t="shared" si="22"/>
        <v>20158063.93</v>
      </c>
      <c r="N99" s="127">
        <f t="shared" si="22"/>
        <v>2382255.5700000003</v>
      </c>
      <c r="O99" s="127">
        <f t="shared" si="22"/>
        <v>2560190.33</v>
      </c>
      <c r="P99" s="129">
        <f t="shared" si="16"/>
        <v>0.12700576498270885</v>
      </c>
    </row>
    <row r="100" spans="1:16" ht="15.6" x14ac:dyDescent="0.25">
      <c r="A100" s="52" t="s">
        <v>66</v>
      </c>
      <c r="B100" s="65" t="s">
        <v>136</v>
      </c>
      <c r="C100" s="65" t="s">
        <v>15</v>
      </c>
      <c r="D100" s="65" t="s">
        <v>138</v>
      </c>
      <c r="E100" s="65" t="s">
        <v>33</v>
      </c>
      <c r="F100" s="65" t="s">
        <v>67</v>
      </c>
      <c r="G100" s="65" t="s">
        <v>0</v>
      </c>
      <c r="H100" s="65" t="s">
        <v>0</v>
      </c>
      <c r="I100" s="65" t="s">
        <v>0</v>
      </c>
      <c r="J100" s="65" t="s">
        <v>0</v>
      </c>
      <c r="K100" s="65" t="s">
        <v>0</v>
      </c>
      <c r="L100" s="65" t="s">
        <v>0</v>
      </c>
      <c r="M100" s="127">
        <f t="shared" si="22"/>
        <v>20158063.93</v>
      </c>
      <c r="N100" s="127">
        <f t="shared" si="22"/>
        <v>2382255.5700000003</v>
      </c>
      <c r="O100" s="127">
        <f t="shared" si="22"/>
        <v>2560190.33</v>
      </c>
      <c r="P100" s="129">
        <f t="shared" si="16"/>
        <v>0.12700576498270885</v>
      </c>
    </row>
    <row r="101" spans="1:16" ht="15.6" x14ac:dyDescent="0.25">
      <c r="A101" s="52" t="s">
        <v>68</v>
      </c>
      <c r="B101" s="65" t="s">
        <v>136</v>
      </c>
      <c r="C101" s="65" t="s">
        <v>15</v>
      </c>
      <c r="D101" s="65" t="s">
        <v>138</v>
      </c>
      <c r="E101" s="65" t="s">
        <v>33</v>
      </c>
      <c r="F101" s="65" t="s">
        <v>67</v>
      </c>
      <c r="G101" s="65" t="s">
        <v>29</v>
      </c>
      <c r="H101" s="65" t="s">
        <v>0</v>
      </c>
      <c r="I101" s="65" t="s">
        <v>0</v>
      </c>
      <c r="J101" s="65" t="s">
        <v>0</v>
      </c>
      <c r="K101" s="65" t="s">
        <v>0</v>
      </c>
      <c r="L101" s="65" t="s">
        <v>0</v>
      </c>
      <c r="M101" s="127">
        <f t="shared" si="22"/>
        <v>20158063.93</v>
      </c>
      <c r="N101" s="127">
        <f t="shared" si="22"/>
        <v>2382255.5700000003</v>
      </c>
      <c r="O101" s="127">
        <f t="shared" si="22"/>
        <v>2560190.33</v>
      </c>
      <c r="P101" s="129">
        <f t="shared" si="16"/>
        <v>0.12700576498270885</v>
      </c>
    </row>
    <row r="102" spans="1:16" ht="46.8" x14ac:dyDescent="0.25">
      <c r="A102" s="62" t="s">
        <v>39</v>
      </c>
      <c r="B102" s="65" t="s">
        <v>136</v>
      </c>
      <c r="C102" s="65" t="s">
        <v>15</v>
      </c>
      <c r="D102" s="65" t="s">
        <v>138</v>
      </c>
      <c r="E102" s="65" t="s">
        <v>33</v>
      </c>
      <c r="F102" s="65" t="s">
        <v>67</v>
      </c>
      <c r="G102" s="65" t="s">
        <v>29</v>
      </c>
      <c r="H102" s="65" t="s">
        <v>40</v>
      </c>
      <c r="I102" s="66" t="s">
        <v>0</v>
      </c>
      <c r="J102" s="66" t="s">
        <v>0</v>
      </c>
      <c r="K102" s="66" t="s">
        <v>0</v>
      </c>
      <c r="L102" s="66" t="s">
        <v>0</v>
      </c>
      <c r="M102" s="127">
        <f t="shared" si="22"/>
        <v>20158063.93</v>
      </c>
      <c r="N102" s="127">
        <f t="shared" si="22"/>
        <v>2382255.5700000003</v>
      </c>
      <c r="O102" s="127">
        <f t="shared" si="22"/>
        <v>2560190.33</v>
      </c>
      <c r="P102" s="129">
        <f t="shared" si="16"/>
        <v>0.12700576498270885</v>
      </c>
    </row>
    <row r="103" spans="1:16" ht="46.8" x14ac:dyDescent="0.25">
      <c r="A103" s="62" t="s">
        <v>41</v>
      </c>
      <c r="B103" s="65" t="s">
        <v>136</v>
      </c>
      <c r="C103" s="65" t="s">
        <v>15</v>
      </c>
      <c r="D103" s="65" t="s">
        <v>138</v>
      </c>
      <c r="E103" s="65" t="s">
        <v>33</v>
      </c>
      <c r="F103" s="65" t="s">
        <v>67</v>
      </c>
      <c r="G103" s="65" t="s">
        <v>29</v>
      </c>
      <c r="H103" s="65" t="s">
        <v>40</v>
      </c>
      <c r="I103" s="65" t="s">
        <v>42</v>
      </c>
      <c r="J103" s="65" t="s">
        <v>0</v>
      </c>
      <c r="K103" s="65" t="s">
        <v>0</v>
      </c>
      <c r="L103" s="65" t="s">
        <v>0</v>
      </c>
      <c r="M103" s="127">
        <f>M104+M105+M106+M107+M108</f>
        <v>20158063.93</v>
      </c>
      <c r="N103" s="127">
        <f t="shared" ref="N103:O103" si="23">N104+N105+N106+N107+N108</f>
        <v>2382255.5700000003</v>
      </c>
      <c r="O103" s="127">
        <f t="shared" si="23"/>
        <v>2560190.33</v>
      </c>
      <c r="P103" s="129">
        <f t="shared" si="16"/>
        <v>0.12700576498270885</v>
      </c>
    </row>
    <row r="104" spans="1:16" ht="31.2" x14ac:dyDescent="0.25">
      <c r="A104" s="67" t="s">
        <v>139</v>
      </c>
      <c r="B104" s="63" t="s">
        <v>136</v>
      </c>
      <c r="C104" s="63" t="s">
        <v>15</v>
      </c>
      <c r="D104" s="63" t="s">
        <v>138</v>
      </c>
      <c r="E104" s="63" t="s">
        <v>33</v>
      </c>
      <c r="F104" s="63" t="s">
        <v>67</v>
      </c>
      <c r="G104" s="63" t="s">
        <v>29</v>
      </c>
      <c r="H104" s="63" t="s">
        <v>40</v>
      </c>
      <c r="I104" s="63" t="s">
        <v>42</v>
      </c>
      <c r="J104" s="68" t="s">
        <v>140</v>
      </c>
      <c r="K104" s="72" t="s">
        <v>141</v>
      </c>
      <c r="L104" s="68" t="s">
        <v>46</v>
      </c>
      <c r="M104" s="128">
        <f>2000000+208750.14+5631919.86</f>
        <v>7840670</v>
      </c>
      <c r="N104" s="112">
        <v>0</v>
      </c>
      <c r="O104" s="112">
        <v>177934.76</v>
      </c>
      <c r="P104" s="129">
        <f t="shared" si="16"/>
        <v>2.2693820808680893E-2</v>
      </c>
    </row>
    <row r="105" spans="1:16" ht="31.2" x14ac:dyDescent="0.25">
      <c r="A105" s="67" t="s">
        <v>386</v>
      </c>
      <c r="B105" s="63" t="s">
        <v>136</v>
      </c>
      <c r="C105" s="63" t="s">
        <v>15</v>
      </c>
      <c r="D105" s="63" t="s">
        <v>138</v>
      </c>
      <c r="E105" s="63" t="s">
        <v>33</v>
      </c>
      <c r="F105" s="63" t="s">
        <v>67</v>
      </c>
      <c r="G105" s="63" t="s">
        <v>29</v>
      </c>
      <c r="H105" s="63" t="s">
        <v>40</v>
      </c>
      <c r="I105" s="63" t="s">
        <v>42</v>
      </c>
      <c r="J105" s="68" t="s">
        <v>140</v>
      </c>
      <c r="K105" s="72" t="s">
        <v>385</v>
      </c>
      <c r="L105" s="68">
        <v>2022</v>
      </c>
      <c r="M105" s="128">
        <f>9718.07+1771178.29+100000</f>
        <v>1880896.36</v>
      </c>
      <c r="N105" s="112">
        <v>0</v>
      </c>
      <c r="O105" s="112">
        <v>0</v>
      </c>
      <c r="P105" s="129">
        <f t="shared" si="16"/>
        <v>0</v>
      </c>
    </row>
    <row r="106" spans="1:16" ht="15.6" x14ac:dyDescent="0.25">
      <c r="A106" s="67" t="s">
        <v>387</v>
      </c>
      <c r="B106" s="63" t="s">
        <v>136</v>
      </c>
      <c r="C106" s="63" t="s">
        <v>15</v>
      </c>
      <c r="D106" s="63" t="s">
        <v>138</v>
      </c>
      <c r="E106" s="63" t="s">
        <v>33</v>
      </c>
      <c r="F106" s="63" t="s">
        <v>67</v>
      </c>
      <c r="G106" s="63" t="s">
        <v>29</v>
      </c>
      <c r="H106" s="63" t="s">
        <v>40</v>
      </c>
      <c r="I106" s="63" t="s">
        <v>42</v>
      </c>
      <c r="J106" s="68" t="s">
        <v>140</v>
      </c>
      <c r="K106" s="72" t="s">
        <v>390</v>
      </c>
      <c r="L106" s="68">
        <v>2022</v>
      </c>
      <c r="M106" s="128">
        <f>2031647.07+324222.8-328332.3</f>
        <v>2027537.57</v>
      </c>
      <c r="N106" s="112">
        <v>2027537.57</v>
      </c>
      <c r="O106" s="112">
        <v>2027537.57</v>
      </c>
      <c r="P106" s="129">
        <f t="shared" si="16"/>
        <v>1</v>
      </c>
    </row>
    <row r="107" spans="1:16" ht="31.2" x14ac:dyDescent="0.25">
      <c r="A107" s="67" t="s">
        <v>411</v>
      </c>
      <c r="B107" s="63" t="s">
        <v>136</v>
      </c>
      <c r="C107" s="63" t="s">
        <v>15</v>
      </c>
      <c r="D107" s="63" t="s">
        <v>138</v>
      </c>
      <c r="E107" s="63" t="s">
        <v>33</v>
      </c>
      <c r="F107" s="63" t="s">
        <v>67</v>
      </c>
      <c r="G107" s="63" t="s">
        <v>29</v>
      </c>
      <c r="H107" s="63" t="s">
        <v>40</v>
      </c>
      <c r="I107" s="63" t="s">
        <v>42</v>
      </c>
      <c r="J107" s="68" t="s">
        <v>140</v>
      </c>
      <c r="K107" s="72" t="s">
        <v>141</v>
      </c>
      <c r="L107" s="68" t="s">
        <v>46</v>
      </c>
      <c r="M107" s="128">
        <f>2000000+2204480</f>
        <v>4204480</v>
      </c>
      <c r="N107" s="112">
        <v>174859</v>
      </c>
      <c r="O107" s="112">
        <v>174859</v>
      </c>
      <c r="P107" s="129">
        <f t="shared" si="16"/>
        <v>4.1588733921911862E-2</v>
      </c>
    </row>
    <row r="108" spans="1:16" ht="31.2" x14ac:dyDescent="0.25">
      <c r="A108" s="67" t="s">
        <v>412</v>
      </c>
      <c r="B108" s="63" t="s">
        <v>136</v>
      </c>
      <c r="C108" s="63" t="s">
        <v>15</v>
      </c>
      <c r="D108" s="63" t="s">
        <v>138</v>
      </c>
      <c r="E108" s="63" t="s">
        <v>33</v>
      </c>
      <c r="F108" s="63" t="s">
        <v>67</v>
      </c>
      <c r="G108" s="63" t="s">
        <v>29</v>
      </c>
      <c r="H108" s="63" t="s">
        <v>40</v>
      </c>
      <c r="I108" s="63" t="s">
        <v>42</v>
      </c>
      <c r="J108" s="68" t="s">
        <v>140</v>
      </c>
      <c r="K108" s="72" t="s">
        <v>141</v>
      </c>
      <c r="L108" s="68" t="s">
        <v>46</v>
      </c>
      <c r="M108" s="128">
        <f>2000000+2204480</f>
        <v>4204480</v>
      </c>
      <c r="N108" s="112">
        <v>179859</v>
      </c>
      <c r="O108" s="112">
        <v>179859</v>
      </c>
      <c r="P108" s="129">
        <f t="shared" si="16"/>
        <v>4.2777941624172311E-2</v>
      </c>
    </row>
    <row r="109" spans="1:16" ht="46.8" x14ac:dyDescent="0.25">
      <c r="A109" s="62" t="s">
        <v>142</v>
      </c>
      <c r="B109" s="65" t="s">
        <v>136</v>
      </c>
      <c r="C109" s="65" t="s">
        <v>15</v>
      </c>
      <c r="D109" s="65" t="s">
        <v>113</v>
      </c>
      <c r="E109" s="65" t="s">
        <v>0</v>
      </c>
      <c r="F109" s="65" t="s">
        <v>0</v>
      </c>
      <c r="G109" s="65" t="s">
        <v>0</v>
      </c>
      <c r="H109" s="66" t="s">
        <v>0</v>
      </c>
      <c r="I109" s="66" t="s">
        <v>0</v>
      </c>
      <c r="J109" s="66" t="s">
        <v>0</v>
      </c>
      <c r="K109" s="66" t="s">
        <v>0</v>
      </c>
      <c r="L109" s="66" t="s">
        <v>0</v>
      </c>
      <c r="M109" s="127">
        <f t="shared" ref="M109:O114" si="24">M110</f>
        <v>11235223.689999999</v>
      </c>
      <c r="N109" s="127">
        <f t="shared" si="24"/>
        <v>367685.6</v>
      </c>
      <c r="O109" s="127">
        <f t="shared" si="24"/>
        <v>367685.6</v>
      </c>
      <c r="P109" s="129">
        <f t="shared" si="16"/>
        <v>3.2726148597046756E-2</v>
      </c>
    </row>
    <row r="110" spans="1:16" ht="15.6" x14ac:dyDescent="0.25">
      <c r="A110" s="62" t="s">
        <v>32</v>
      </c>
      <c r="B110" s="65" t="s">
        <v>136</v>
      </c>
      <c r="C110" s="65" t="s">
        <v>15</v>
      </c>
      <c r="D110" s="65" t="s">
        <v>113</v>
      </c>
      <c r="E110" s="65" t="s">
        <v>33</v>
      </c>
      <c r="F110" s="65" t="s">
        <v>0</v>
      </c>
      <c r="G110" s="65" t="s">
        <v>0</v>
      </c>
      <c r="H110" s="66" t="s">
        <v>0</v>
      </c>
      <c r="I110" s="66" t="s">
        <v>0</v>
      </c>
      <c r="J110" s="66" t="s">
        <v>0</v>
      </c>
      <c r="K110" s="66" t="s">
        <v>0</v>
      </c>
      <c r="L110" s="66" t="s">
        <v>0</v>
      </c>
      <c r="M110" s="127">
        <f t="shared" si="24"/>
        <v>11235223.689999999</v>
      </c>
      <c r="N110" s="127">
        <f t="shared" si="24"/>
        <v>367685.6</v>
      </c>
      <c r="O110" s="127">
        <f t="shared" si="24"/>
        <v>367685.6</v>
      </c>
      <c r="P110" s="129">
        <f t="shared" si="16"/>
        <v>3.2726148597046756E-2</v>
      </c>
    </row>
    <row r="111" spans="1:16" ht="66" customHeight="1" x14ac:dyDescent="0.25">
      <c r="A111" s="70" t="s">
        <v>51</v>
      </c>
      <c r="B111" s="65" t="s">
        <v>136</v>
      </c>
      <c r="C111" s="65" t="s">
        <v>15</v>
      </c>
      <c r="D111" s="65" t="s">
        <v>113</v>
      </c>
      <c r="E111" s="65" t="s">
        <v>33</v>
      </c>
      <c r="F111" s="65"/>
      <c r="G111" s="65"/>
      <c r="H111" s="66"/>
      <c r="I111" s="66"/>
      <c r="J111" s="66"/>
      <c r="K111" s="66"/>
      <c r="L111" s="66"/>
      <c r="M111" s="127">
        <f t="shared" si="24"/>
        <v>11235223.689999999</v>
      </c>
      <c r="N111" s="127">
        <f t="shared" si="24"/>
        <v>367685.6</v>
      </c>
      <c r="O111" s="127">
        <f t="shared" si="24"/>
        <v>367685.6</v>
      </c>
      <c r="P111" s="129">
        <f t="shared" si="16"/>
        <v>3.2726148597046756E-2</v>
      </c>
    </row>
    <row r="112" spans="1:16" ht="15.6" x14ac:dyDescent="0.25">
      <c r="A112" s="52" t="s">
        <v>52</v>
      </c>
      <c r="B112" s="65" t="s">
        <v>136</v>
      </c>
      <c r="C112" s="65" t="s">
        <v>15</v>
      </c>
      <c r="D112" s="65" t="s">
        <v>113</v>
      </c>
      <c r="E112" s="65" t="s">
        <v>33</v>
      </c>
      <c r="F112" s="65" t="s">
        <v>53</v>
      </c>
      <c r="G112" s="65" t="s">
        <v>0</v>
      </c>
      <c r="H112" s="65" t="s">
        <v>0</v>
      </c>
      <c r="I112" s="65" t="s">
        <v>0</v>
      </c>
      <c r="J112" s="65" t="s">
        <v>0</v>
      </c>
      <c r="K112" s="65" t="s">
        <v>0</v>
      </c>
      <c r="L112" s="65" t="s">
        <v>0</v>
      </c>
      <c r="M112" s="127">
        <f t="shared" si="24"/>
        <v>11235223.689999999</v>
      </c>
      <c r="N112" s="127">
        <f t="shared" si="24"/>
        <v>367685.6</v>
      </c>
      <c r="O112" s="127">
        <f t="shared" si="24"/>
        <v>367685.6</v>
      </c>
      <c r="P112" s="129">
        <f t="shared" si="16"/>
        <v>3.2726148597046756E-2</v>
      </c>
    </row>
    <row r="113" spans="1:16" ht="15.6" x14ac:dyDescent="0.25">
      <c r="A113" s="52" t="s">
        <v>54</v>
      </c>
      <c r="B113" s="65" t="s">
        <v>136</v>
      </c>
      <c r="C113" s="65" t="s">
        <v>15</v>
      </c>
      <c r="D113" s="65" t="s">
        <v>113</v>
      </c>
      <c r="E113" s="65" t="s">
        <v>33</v>
      </c>
      <c r="F113" s="65" t="s">
        <v>53</v>
      </c>
      <c r="G113" s="65" t="s">
        <v>55</v>
      </c>
      <c r="H113" s="65" t="s">
        <v>0</v>
      </c>
      <c r="I113" s="65" t="s">
        <v>0</v>
      </c>
      <c r="J113" s="65" t="s">
        <v>0</v>
      </c>
      <c r="K113" s="65" t="s">
        <v>0</v>
      </c>
      <c r="L113" s="65" t="s">
        <v>0</v>
      </c>
      <c r="M113" s="127">
        <f t="shared" si="24"/>
        <v>11235223.689999999</v>
      </c>
      <c r="N113" s="127">
        <f t="shared" si="24"/>
        <v>367685.6</v>
      </c>
      <c r="O113" s="127">
        <f t="shared" si="24"/>
        <v>367685.6</v>
      </c>
      <c r="P113" s="129">
        <f t="shared" si="16"/>
        <v>3.2726148597046756E-2</v>
      </c>
    </row>
    <row r="114" spans="1:16" ht="46.8" x14ac:dyDescent="0.25">
      <c r="A114" s="62" t="s">
        <v>376</v>
      </c>
      <c r="B114" s="65" t="s">
        <v>136</v>
      </c>
      <c r="C114" s="65" t="s">
        <v>15</v>
      </c>
      <c r="D114" s="65" t="s">
        <v>113</v>
      </c>
      <c r="E114" s="65" t="s">
        <v>33</v>
      </c>
      <c r="F114" s="65" t="s">
        <v>53</v>
      </c>
      <c r="G114" s="65" t="s">
        <v>55</v>
      </c>
      <c r="H114" s="65">
        <v>16140</v>
      </c>
      <c r="I114" s="66" t="s">
        <v>0</v>
      </c>
      <c r="J114" s="66" t="s">
        <v>0</v>
      </c>
      <c r="K114" s="66" t="s">
        <v>0</v>
      </c>
      <c r="L114" s="66" t="s">
        <v>0</v>
      </c>
      <c r="M114" s="127">
        <f t="shared" si="24"/>
        <v>11235223.689999999</v>
      </c>
      <c r="N114" s="127">
        <f t="shared" si="24"/>
        <v>367685.6</v>
      </c>
      <c r="O114" s="127">
        <f t="shared" si="24"/>
        <v>367685.6</v>
      </c>
      <c r="P114" s="129">
        <f t="shared" si="16"/>
        <v>3.2726148597046756E-2</v>
      </c>
    </row>
    <row r="115" spans="1:16" ht="46.8" x14ac:dyDescent="0.25">
      <c r="A115" s="62" t="s">
        <v>41</v>
      </c>
      <c r="B115" s="65" t="s">
        <v>136</v>
      </c>
      <c r="C115" s="65" t="s">
        <v>15</v>
      </c>
      <c r="D115" s="65" t="s">
        <v>113</v>
      </c>
      <c r="E115" s="65" t="s">
        <v>33</v>
      </c>
      <c r="F115" s="65" t="s">
        <v>53</v>
      </c>
      <c r="G115" s="65" t="s">
        <v>55</v>
      </c>
      <c r="H115" s="65" t="s">
        <v>143</v>
      </c>
      <c r="I115" s="65" t="s">
        <v>42</v>
      </c>
      <c r="J115" s="65" t="s">
        <v>0</v>
      </c>
      <c r="K115" s="65" t="s">
        <v>0</v>
      </c>
      <c r="L115" s="65" t="s">
        <v>0</v>
      </c>
      <c r="M115" s="127">
        <f>M116+M117+M118</f>
        <v>11235223.689999999</v>
      </c>
      <c r="N115" s="127">
        <f t="shared" ref="N115" si="25">N116+N117+N118</f>
        <v>367685.6</v>
      </c>
      <c r="O115" s="127">
        <f>O116+O117+O118</f>
        <v>367685.6</v>
      </c>
      <c r="P115" s="129">
        <f t="shared" si="16"/>
        <v>3.2726148597046756E-2</v>
      </c>
    </row>
    <row r="116" spans="1:16" ht="46.8" x14ac:dyDescent="0.25">
      <c r="A116" s="71" t="s">
        <v>144</v>
      </c>
      <c r="B116" s="63" t="s">
        <v>136</v>
      </c>
      <c r="C116" s="63" t="s">
        <v>15</v>
      </c>
      <c r="D116" s="63" t="s">
        <v>113</v>
      </c>
      <c r="E116" s="63" t="s">
        <v>33</v>
      </c>
      <c r="F116" s="63" t="s">
        <v>53</v>
      </c>
      <c r="G116" s="63" t="s">
        <v>55</v>
      </c>
      <c r="H116" s="63" t="s">
        <v>143</v>
      </c>
      <c r="I116" s="63" t="s">
        <v>42</v>
      </c>
      <c r="J116" s="9" t="s">
        <v>58</v>
      </c>
      <c r="K116" s="9">
        <v>0.91800000000000004</v>
      </c>
      <c r="L116" s="9">
        <v>2025</v>
      </c>
      <c r="M116" s="128">
        <f>4164423.69+290744+57756</f>
        <v>4512923.6899999995</v>
      </c>
      <c r="N116" s="112">
        <v>348500</v>
      </c>
      <c r="O116" s="112">
        <v>348500</v>
      </c>
      <c r="P116" s="129">
        <f t="shared" si="16"/>
        <v>7.7222666266710135E-2</v>
      </c>
    </row>
    <row r="117" spans="1:16" ht="46.8" x14ac:dyDescent="0.25">
      <c r="A117" s="71" t="s">
        <v>145</v>
      </c>
      <c r="B117" s="63" t="s">
        <v>136</v>
      </c>
      <c r="C117" s="63" t="s">
        <v>15</v>
      </c>
      <c r="D117" s="63" t="s">
        <v>113</v>
      </c>
      <c r="E117" s="63" t="s">
        <v>33</v>
      </c>
      <c r="F117" s="63" t="s">
        <v>53</v>
      </c>
      <c r="G117" s="63" t="s">
        <v>55</v>
      </c>
      <c r="H117" s="63" t="s">
        <v>143</v>
      </c>
      <c r="I117" s="63" t="s">
        <v>42</v>
      </c>
      <c r="J117" s="9" t="s">
        <v>58</v>
      </c>
      <c r="K117" s="9">
        <v>4.42</v>
      </c>
      <c r="L117" s="9">
        <v>2024</v>
      </c>
      <c r="M117" s="128">
        <f>1404000+3414400-290744+500000-57756</f>
        <v>4969900</v>
      </c>
      <c r="N117" s="112">
        <v>0</v>
      </c>
      <c r="O117" s="112">
        <v>0</v>
      </c>
      <c r="P117" s="129">
        <f t="shared" si="16"/>
        <v>0</v>
      </c>
    </row>
    <row r="118" spans="1:16" ht="46.8" x14ac:dyDescent="0.25">
      <c r="A118" s="71" t="s">
        <v>146</v>
      </c>
      <c r="B118" s="63" t="s">
        <v>136</v>
      </c>
      <c r="C118" s="63" t="s">
        <v>15</v>
      </c>
      <c r="D118" s="63" t="s">
        <v>113</v>
      </c>
      <c r="E118" s="63" t="s">
        <v>33</v>
      </c>
      <c r="F118" s="63" t="s">
        <v>53</v>
      </c>
      <c r="G118" s="63" t="s">
        <v>55</v>
      </c>
      <c r="H118" s="63" t="s">
        <v>143</v>
      </c>
      <c r="I118" s="63" t="s">
        <v>42</v>
      </c>
      <c r="J118" s="9" t="s">
        <v>58</v>
      </c>
      <c r="K118" s="9">
        <v>1.115</v>
      </c>
      <c r="L118" s="9">
        <v>2023</v>
      </c>
      <c r="M118" s="128">
        <f>1346350+406050</f>
        <v>1752400</v>
      </c>
      <c r="N118" s="112">
        <v>19185.599999999999</v>
      </c>
      <c r="O118" s="112">
        <v>19185.599999999999</v>
      </c>
      <c r="P118" s="129">
        <f t="shared" si="16"/>
        <v>1.0948185345811458E-2</v>
      </c>
    </row>
    <row r="119" spans="1:16" ht="31.2" x14ac:dyDescent="0.25">
      <c r="A119" s="62" t="s">
        <v>147</v>
      </c>
      <c r="B119" s="65" t="s">
        <v>148</v>
      </c>
      <c r="C119" s="65" t="s">
        <v>0</v>
      </c>
      <c r="D119" s="65" t="s">
        <v>0</v>
      </c>
      <c r="E119" s="65" t="s">
        <v>0</v>
      </c>
      <c r="F119" s="65" t="s">
        <v>0</v>
      </c>
      <c r="G119" s="65" t="s">
        <v>0</v>
      </c>
      <c r="H119" s="66" t="s">
        <v>0</v>
      </c>
      <c r="I119" s="66" t="s">
        <v>0</v>
      </c>
      <c r="J119" s="66" t="s">
        <v>0</v>
      </c>
      <c r="K119" s="66" t="s">
        <v>0</v>
      </c>
      <c r="L119" s="66" t="s">
        <v>0</v>
      </c>
      <c r="M119" s="127">
        <f t="shared" ref="M119:O127" si="26">M120</f>
        <v>1000000</v>
      </c>
      <c r="N119" s="127">
        <f t="shared" si="26"/>
        <v>0</v>
      </c>
      <c r="O119" s="127">
        <f t="shared" si="26"/>
        <v>0</v>
      </c>
      <c r="P119" s="129">
        <f t="shared" si="16"/>
        <v>0</v>
      </c>
    </row>
    <row r="120" spans="1:16" ht="31.2" x14ac:dyDescent="0.25">
      <c r="A120" s="62" t="s">
        <v>30</v>
      </c>
      <c r="B120" s="65" t="s">
        <v>148</v>
      </c>
      <c r="C120" s="65" t="s">
        <v>15</v>
      </c>
      <c r="D120" s="65" t="s">
        <v>0</v>
      </c>
      <c r="E120" s="65" t="s">
        <v>0</v>
      </c>
      <c r="F120" s="65" t="s">
        <v>0</v>
      </c>
      <c r="G120" s="65" t="s">
        <v>0</v>
      </c>
      <c r="H120" s="66" t="s">
        <v>0</v>
      </c>
      <c r="I120" s="66" t="s">
        <v>0</v>
      </c>
      <c r="J120" s="66" t="s">
        <v>0</v>
      </c>
      <c r="K120" s="66" t="s">
        <v>0</v>
      </c>
      <c r="L120" s="66" t="s">
        <v>0</v>
      </c>
      <c r="M120" s="127">
        <f t="shared" si="26"/>
        <v>1000000</v>
      </c>
      <c r="N120" s="127">
        <f t="shared" si="26"/>
        <v>0</v>
      </c>
      <c r="O120" s="127">
        <f t="shared" si="26"/>
        <v>0</v>
      </c>
      <c r="P120" s="129">
        <f t="shared" si="16"/>
        <v>0</v>
      </c>
    </row>
    <row r="121" spans="1:16" ht="31.2" x14ac:dyDescent="0.25">
      <c r="A121" s="62" t="s">
        <v>149</v>
      </c>
      <c r="B121" s="65" t="s">
        <v>148</v>
      </c>
      <c r="C121" s="65" t="s">
        <v>15</v>
      </c>
      <c r="D121" s="65" t="s">
        <v>29</v>
      </c>
      <c r="E121" s="65" t="s">
        <v>0</v>
      </c>
      <c r="F121" s="65" t="s">
        <v>0</v>
      </c>
      <c r="G121" s="65" t="s">
        <v>0</v>
      </c>
      <c r="H121" s="66" t="s">
        <v>0</v>
      </c>
      <c r="I121" s="66" t="s">
        <v>0</v>
      </c>
      <c r="J121" s="66" t="s">
        <v>0</v>
      </c>
      <c r="K121" s="66" t="s">
        <v>0</v>
      </c>
      <c r="L121" s="66" t="s">
        <v>0</v>
      </c>
      <c r="M121" s="127">
        <f t="shared" si="26"/>
        <v>1000000</v>
      </c>
      <c r="N121" s="127">
        <f t="shared" si="26"/>
        <v>0</v>
      </c>
      <c r="O121" s="127">
        <f t="shared" si="26"/>
        <v>0</v>
      </c>
      <c r="P121" s="129">
        <f t="shared" si="16"/>
        <v>0</v>
      </c>
    </row>
    <row r="122" spans="1:16" ht="15.6" x14ac:dyDescent="0.25">
      <c r="A122" s="62" t="s">
        <v>32</v>
      </c>
      <c r="B122" s="65" t="s">
        <v>148</v>
      </c>
      <c r="C122" s="65" t="s">
        <v>15</v>
      </c>
      <c r="D122" s="65" t="s">
        <v>29</v>
      </c>
      <c r="E122" s="65" t="s">
        <v>33</v>
      </c>
      <c r="F122" s="65" t="s">
        <v>0</v>
      </c>
      <c r="G122" s="65" t="s">
        <v>0</v>
      </c>
      <c r="H122" s="66" t="s">
        <v>0</v>
      </c>
      <c r="I122" s="66" t="s">
        <v>0</v>
      </c>
      <c r="J122" s="66" t="s">
        <v>0</v>
      </c>
      <c r="K122" s="66" t="s">
        <v>0</v>
      </c>
      <c r="L122" s="66" t="s">
        <v>0</v>
      </c>
      <c r="M122" s="127">
        <f t="shared" si="26"/>
        <v>1000000</v>
      </c>
      <c r="N122" s="127">
        <f t="shared" si="26"/>
        <v>0</v>
      </c>
      <c r="O122" s="127">
        <f t="shared" si="26"/>
        <v>0</v>
      </c>
      <c r="P122" s="129">
        <f t="shared" si="16"/>
        <v>0</v>
      </c>
    </row>
    <row r="123" spans="1:16" ht="66" customHeight="1" x14ac:dyDescent="0.25">
      <c r="A123" s="62" t="s">
        <v>34</v>
      </c>
      <c r="B123" s="65" t="s">
        <v>148</v>
      </c>
      <c r="C123" s="65" t="s">
        <v>15</v>
      </c>
      <c r="D123" s="65" t="s">
        <v>29</v>
      </c>
      <c r="E123" s="65" t="s">
        <v>33</v>
      </c>
      <c r="F123" s="65" t="s">
        <v>0</v>
      </c>
      <c r="G123" s="65" t="s">
        <v>0</v>
      </c>
      <c r="H123" s="66" t="s">
        <v>0</v>
      </c>
      <c r="I123" s="66" t="s">
        <v>0</v>
      </c>
      <c r="J123" s="66" t="s">
        <v>0</v>
      </c>
      <c r="K123" s="66" t="s">
        <v>0</v>
      </c>
      <c r="L123" s="66" t="s">
        <v>0</v>
      </c>
      <c r="M123" s="127">
        <f t="shared" si="26"/>
        <v>1000000</v>
      </c>
      <c r="N123" s="127">
        <f t="shared" si="26"/>
        <v>0</v>
      </c>
      <c r="O123" s="127">
        <f t="shared" si="26"/>
        <v>0</v>
      </c>
      <c r="P123" s="129">
        <f t="shared" si="16"/>
        <v>0</v>
      </c>
    </row>
    <row r="124" spans="1:16" ht="15.6" x14ac:dyDescent="0.25">
      <c r="A124" s="52" t="s">
        <v>150</v>
      </c>
      <c r="B124" s="65" t="s">
        <v>148</v>
      </c>
      <c r="C124" s="65" t="s">
        <v>15</v>
      </c>
      <c r="D124" s="65" t="s">
        <v>29</v>
      </c>
      <c r="E124" s="65" t="s">
        <v>33</v>
      </c>
      <c r="F124" s="65" t="s">
        <v>38</v>
      </c>
      <c r="G124" s="65" t="s">
        <v>0</v>
      </c>
      <c r="H124" s="65" t="s">
        <v>0</v>
      </c>
      <c r="I124" s="65" t="s">
        <v>0</v>
      </c>
      <c r="J124" s="65" t="s">
        <v>0</v>
      </c>
      <c r="K124" s="65" t="s">
        <v>0</v>
      </c>
      <c r="L124" s="65" t="s">
        <v>0</v>
      </c>
      <c r="M124" s="127">
        <f t="shared" si="26"/>
        <v>1000000</v>
      </c>
      <c r="N124" s="127">
        <f t="shared" si="26"/>
        <v>0</v>
      </c>
      <c r="O124" s="127">
        <f t="shared" si="26"/>
        <v>0</v>
      </c>
      <c r="P124" s="129">
        <f t="shared" si="16"/>
        <v>0</v>
      </c>
    </row>
    <row r="125" spans="1:16" ht="15.6" x14ac:dyDescent="0.25">
      <c r="A125" s="52" t="s">
        <v>151</v>
      </c>
      <c r="B125" s="65" t="s">
        <v>148</v>
      </c>
      <c r="C125" s="65" t="s">
        <v>15</v>
      </c>
      <c r="D125" s="65" t="s">
        <v>29</v>
      </c>
      <c r="E125" s="65" t="s">
        <v>33</v>
      </c>
      <c r="F125" s="65" t="s">
        <v>38</v>
      </c>
      <c r="G125" s="65" t="s">
        <v>29</v>
      </c>
      <c r="H125" s="65" t="s">
        <v>0</v>
      </c>
      <c r="I125" s="65" t="s">
        <v>0</v>
      </c>
      <c r="J125" s="65" t="s">
        <v>0</v>
      </c>
      <c r="K125" s="65" t="s">
        <v>0</v>
      </c>
      <c r="L125" s="65" t="s">
        <v>0</v>
      </c>
      <c r="M125" s="127">
        <f t="shared" si="26"/>
        <v>1000000</v>
      </c>
      <c r="N125" s="127">
        <f t="shared" si="26"/>
        <v>0</v>
      </c>
      <c r="O125" s="127">
        <f t="shared" si="26"/>
        <v>0</v>
      </c>
      <c r="P125" s="129">
        <f t="shared" si="16"/>
        <v>0</v>
      </c>
    </row>
    <row r="126" spans="1:16" ht="46.8" x14ac:dyDescent="0.25">
      <c r="A126" s="62" t="s">
        <v>39</v>
      </c>
      <c r="B126" s="65" t="s">
        <v>148</v>
      </c>
      <c r="C126" s="65" t="s">
        <v>15</v>
      </c>
      <c r="D126" s="65" t="s">
        <v>29</v>
      </c>
      <c r="E126" s="65" t="s">
        <v>33</v>
      </c>
      <c r="F126" s="65" t="s">
        <v>38</v>
      </c>
      <c r="G126" s="65" t="s">
        <v>29</v>
      </c>
      <c r="H126" s="65" t="s">
        <v>40</v>
      </c>
      <c r="I126" s="66" t="s">
        <v>0</v>
      </c>
      <c r="J126" s="66" t="s">
        <v>0</v>
      </c>
      <c r="K126" s="66" t="s">
        <v>0</v>
      </c>
      <c r="L126" s="66" t="s">
        <v>0</v>
      </c>
      <c r="M126" s="127">
        <f t="shared" si="26"/>
        <v>1000000</v>
      </c>
      <c r="N126" s="127">
        <f t="shared" si="26"/>
        <v>0</v>
      </c>
      <c r="O126" s="127">
        <f t="shared" si="26"/>
        <v>0</v>
      </c>
      <c r="P126" s="129">
        <f t="shared" si="16"/>
        <v>0</v>
      </c>
    </row>
    <row r="127" spans="1:16" ht="46.8" x14ac:dyDescent="0.25">
      <c r="A127" s="62" t="s">
        <v>41</v>
      </c>
      <c r="B127" s="65" t="s">
        <v>148</v>
      </c>
      <c r="C127" s="65" t="s">
        <v>15</v>
      </c>
      <c r="D127" s="65" t="s">
        <v>29</v>
      </c>
      <c r="E127" s="65" t="s">
        <v>33</v>
      </c>
      <c r="F127" s="65" t="s">
        <v>38</v>
      </c>
      <c r="G127" s="65" t="s">
        <v>29</v>
      </c>
      <c r="H127" s="65" t="s">
        <v>40</v>
      </c>
      <c r="I127" s="65" t="s">
        <v>42</v>
      </c>
      <c r="J127" s="65" t="s">
        <v>0</v>
      </c>
      <c r="K127" s="65" t="s">
        <v>0</v>
      </c>
      <c r="L127" s="65" t="s">
        <v>0</v>
      </c>
      <c r="M127" s="127">
        <f>M128</f>
        <v>1000000</v>
      </c>
      <c r="N127" s="127">
        <f t="shared" si="26"/>
        <v>0</v>
      </c>
      <c r="O127" s="127">
        <f t="shared" si="26"/>
        <v>0</v>
      </c>
      <c r="P127" s="129">
        <f t="shared" si="16"/>
        <v>0</v>
      </c>
    </row>
    <row r="128" spans="1:16" ht="46.8" x14ac:dyDescent="0.25">
      <c r="A128" s="67" t="s">
        <v>427</v>
      </c>
      <c r="B128" s="63" t="s">
        <v>148</v>
      </c>
      <c r="C128" s="63" t="s">
        <v>15</v>
      </c>
      <c r="D128" s="63" t="s">
        <v>29</v>
      </c>
      <c r="E128" s="63" t="s">
        <v>33</v>
      </c>
      <c r="F128" s="63" t="s">
        <v>38</v>
      </c>
      <c r="G128" s="63" t="s">
        <v>29</v>
      </c>
      <c r="H128" s="63" t="s">
        <v>40</v>
      </c>
      <c r="I128" s="63" t="s">
        <v>42</v>
      </c>
      <c r="J128" s="68" t="s">
        <v>134</v>
      </c>
      <c r="K128" s="68" t="s">
        <v>152</v>
      </c>
      <c r="L128" s="68" t="s">
        <v>60</v>
      </c>
      <c r="M128" s="128">
        <v>1000000</v>
      </c>
      <c r="N128" s="112">
        <v>0</v>
      </c>
      <c r="O128" s="112">
        <v>0</v>
      </c>
      <c r="P128" s="129">
        <f t="shared" si="16"/>
        <v>0</v>
      </c>
    </row>
    <row r="129" spans="1:16" ht="31.2" x14ac:dyDescent="0.25">
      <c r="A129" s="62" t="s">
        <v>153</v>
      </c>
      <c r="B129" s="65" t="s">
        <v>154</v>
      </c>
      <c r="C129" s="65" t="s">
        <v>0</v>
      </c>
      <c r="D129" s="65" t="s">
        <v>0</v>
      </c>
      <c r="E129" s="65" t="s">
        <v>0</v>
      </c>
      <c r="F129" s="65" t="s">
        <v>0</v>
      </c>
      <c r="G129" s="65" t="s">
        <v>0</v>
      </c>
      <c r="H129" s="66" t="s">
        <v>0</v>
      </c>
      <c r="I129" s="66" t="s">
        <v>0</v>
      </c>
      <c r="J129" s="66" t="s">
        <v>0</v>
      </c>
      <c r="K129" s="66" t="s">
        <v>0</v>
      </c>
      <c r="L129" s="66" t="s">
        <v>0</v>
      </c>
      <c r="M129" s="127">
        <f t="shared" ref="M129:O134" si="27">M130</f>
        <v>273571749.84000003</v>
      </c>
      <c r="N129" s="127">
        <f t="shared" si="27"/>
        <v>10679367.699999999</v>
      </c>
      <c r="O129" s="127">
        <f t="shared" si="27"/>
        <v>76842686.140000001</v>
      </c>
      <c r="P129" s="129">
        <f t="shared" si="16"/>
        <v>0.28088677352446617</v>
      </c>
    </row>
    <row r="130" spans="1:16" ht="31.2" x14ac:dyDescent="0.25">
      <c r="A130" s="70" t="s">
        <v>179</v>
      </c>
      <c r="B130" s="65" t="s">
        <v>154</v>
      </c>
      <c r="C130" s="65" t="s">
        <v>12</v>
      </c>
      <c r="D130" s="65" t="s">
        <v>0</v>
      </c>
      <c r="E130" s="65" t="s">
        <v>0</v>
      </c>
      <c r="F130" s="65" t="s">
        <v>0</v>
      </c>
      <c r="G130" s="65" t="s">
        <v>0</v>
      </c>
      <c r="H130" s="66" t="s">
        <v>0</v>
      </c>
      <c r="I130" s="66" t="s">
        <v>0</v>
      </c>
      <c r="J130" s="66" t="s">
        <v>0</v>
      </c>
      <c r="K130" s="66" t="s">
        <v>0</v>
      </c>
      <c r="L130" s="66" t="s">
        <v>0</v>
      </c>
      <c r="M130" s="127">
        <f t="shared" si="27"/>
        <v>273571749.84000003</v>
      </c>
      <c r="N130" s="127">
        <f t="shared" si="27"/>
        <v>10679367.699999999</v>
      </c>
      <c r="O130" s="127">
        <f t="shared" si="27"/>
        <v>76842686.140000001</v>
      </c>
      <c r="P130" s="129">
        <f t="shared" si="16"/>
        <v>0.28088677352446617</v>
      </c>
    </row>
    <row r="131" spans="1:16" ht="31.2" x14ac:dyDescent="0.25">
      <c r="A131" s="62" t="s">
        <v>155</v>
      </c>
      <c r="B131" s="65" t="s">
        <v>154</v>
      </c>
      <c r="C131" s="65" t="s">
        <v>12</v>
      </c>
      <c r="D131" s="65" t="s">
        <v>156</v>
      </c>
      <c r="E131" s="65" t="s">
        <v>0</v>
      </c>
      <c r="F131" s="65" t="s">
        <v>0</v>
      </c>
      <c r="G131" s="65" t="s">
        <v>0</v>
      </c>
      <c r="H131" s="66" t="s">
        <v>0</v>
      </c>
      <c r="I131" s="66" t="s">
        <v>0</v>
      </c>
      <c r="J131" s="66" t="s">
        <v>0</v>
      </c>
      <c r="K131" s="66" t="s">
        <v>0</v>
      </c>
      <c r="L131" s="66" t="s">
        <v>0</v>
      </c>
      <c r="M131" s="127">
        <f t="shared" si="27"/>
        <v>273571749.84000003</v>
      </c>
      <c r="N131" s="127">
        <f t="shared" si="27"/>
        <v>10679367.699999999</v>
      </c>
      <c r="O131" s="127">
        <f t="shared" si="27"/>
        <v>76842686.140000001</v>
      </c>
      <c r="P131" s="129">
        <f t="shared" si="16"/>
        <v>0.28088677352446617</v>
      </c>
    </row>
    <row r="132" spans="1:16" ht="15.6" x14ac:dyDescent="0.25">
      <c r="A132" s="62" t="s">
        <v>32</v>
      </c>
      <c r="B132" s="65" t="s">
        <v>154</v>
      </c>
      <c r="C132" s="65" t="s">
        <v>12</v>
      </c>
      <c r="D132" s="65" t="s">
        <v>156</v>
      </c>
      <c r="E132" s="65" t="s">
        <v>33</v>
      </c>
      <c r="F132" s="65" t="s">
        <v>0</v>
      </c>
      <c r="G132" s="65" t="s">
        <v>0</v>
      </c>
      <c r="H132" s="66" t="s">
        <v>0</v>
      </c>
      <c r="I132" s="66" t="s">
        <v>0</v>
      </c>
      <c r="J132" s="66" t="s">
        <v>0</v>
      </c>
      <c r="K132" s="66" t="s">
        <v>0</v>
      </c>
      <c r="L132" s="66" t="s">
        <v>0</v>
      </c>
      <c r="M132" s="127">
        <f t="shared" si="27"/>
        <v>273571749.84000003</v>
      </c>
      <c r="N132" s="127">
        <f t="shared" si="27"/>
        <v>10679367.699999999</v>
      </c>
      <c r="O132" s="127">
        <f t="shared" si="27"/>
        <v>76842686.140000001</v>
      </c>
      <c r="P132" s="129">
        <f t="shared" si="16"/>
        <v>0.28088677352446617</v>
      </c>
    </row>
    <row r="133" spans="1:16" ht="67.5" customHeight="1" x14ac:dyDescent="0.25">
      <c r="A133" s="62" t="s">
        <v>34</v>
      </c>
      <c r="B133" s="65" t="s">
        <v>154</v>
      </c>
      <c r="C133" s="65" t="s">
        <v>12</v>
      </c>
      <c r="D133" s="65" t="s">
        <v>156</v>
      </c>
      <c r="E133" s="65" t="s">
        <v>33</v>
      </c>
      <c r="F133" s="65" t="s">
        <v>0</v>
      </c>
      <c r="G133" s="65" t="s">
        <v>0</v>
      </c>
      <c r="H133" s="66" t="s">
        <v>0</v>
      </c>
      <c r="I133" s="66" t="s">
        <v>0</v>
      </c>
      <c r="J133" s="66" t="s">
        <v>0</v>
      </c>
      <c r="K133" s="66" t="s">
        <v>0</v>
      </c>
      <c r="L133" s="66" t="s">
        <v>0</v>
      </c>
      <c r="M133" s="127">
        <f t="shared" si="27"/>
        <v>273571749.84000003</v>
      </c>
      <c r="N133" s="127">
        <f t="shared" si="27"/>
        <v>10679367.699999999</v>
      </c>
      <c r="O133" s="127">
        <f t="shared" si="27"/>
        <v>76842686.140000001</v>
      </c>
      <c r="P133" s="129">
        <f t="shared" si="16"/>
        <v>0.28088677352446617</v>
      </c>
    </row>
    <row r="134" spans="1:16" ht="15.6" x14ac:dyDescent="0.25">
      <c r="A134" s="52" t="s">
        <v>157</v>
      </c>
      <c r="B134" s="65" t="s">
        <v>154</v>
      </c>
      <c r="C134" s="65" t="s">
        <v>12</v>
      </c>
      <c r="D134" s="65" t="s">
        <v>156</v>
      </c>
      <c r="E134" s="65" t="s">
        <v>33</v>
      </c>
      <c r="F134" s="65" t="s">
        <v>21</v>
      </c>
      <c r="G134" s="65" t="s">
        <v>0</v>
      </c>
      <c r="H134" s="65" t="s">
        <v>0</v>
      </c>
      <c r="I134" s="65" t="s">
        <v>0</v>
      </c>
      <c r="J134" s="65" t="s">
        <v>0</v>
      </c>
      <c r="K134" s="65" t="s">
        <v>0</v>
      </c>
      <c r="L134" s="65" t="s">
        <v>0</v>
      </c>
      <c r="M134" s="127">
        <f t="shared" si="27"/>
        <v>273571749.84000003</v>
      </c>
      <c r="N134" s="127">
        <f t="shared" si="27"/>
        <v>10679367.699999999</v>
      </c>
      <c r="O134" s="127">
        <f t="shared" si="27"/>
        <v>76842686.140000001</v>
      </c>
      <c r="P134" s="129">
        <f t="shared" si="16"/>
        <v>0.28088677352446617</v>
      </c>
    </row>
    <row r="135" spans="1:16" ht="15.6" x14ac:dyDescent="0.25">
      <c r="A135" s="52" t="s">
        <v>158</v>
      </c>
      <c r="B135" s="65" t="s">
        <v>154</v>
      </c>
      <c r="C135" s="65" t="s">
        <v>12</v>
      </c>
      <c r="D135" s="65" t="s">
        <v>156</v>
      </c>
      <c r="E135" s="65" t="s">
        <v>33</v>
      </c>
      <c r="F135" s="65" t="s">
        <v>21</v>
      </c>
      <c r="G135" s="65" t="s">
        <v>29</v>
      </c>
      <c r="H135" s="65" t="s">
        <v>0</v>
      </c>
      <c r="I135" s="65" t="s">
        <v>0</v>
      </c>
      <c r="J135" s="65" t="s">
        <v>0</v>
      </c>
      <c r="K135" s="65" t="s">
        <v>0</v>
      </c>
      <c r="L135" s="65" t="s">
        <v>0</v>
      </c>
      <c r="M135" s="127">
        <f>M136+M140</f>
        <v>273571749.84000003</v>
      </c>
      <c r="N135" s="127">
        <f t="shared" ref="N135:O135" si="28">N136+N140</f>
        <v>10679367.699999999</v>
      </c>
      <c r="O135" s="127">
        <f t="shared" si="28"/>
        <v>76842686.140000001</v>
      </c>
      <c r="P135" s="129">
        <f t="shared" ref="P135:P162" si="29">O135/M135</f>
        <v>0.28088677352446617</v>
      </c>
    </row>
    <row r="136" spans="1:16" ht="46.8" x14ac:dyDescent="0.25">
      <c r="A136" s="62" t="s">
        <v>39</v>
      </c>
      <c r="B136" s="65" t="s">
        <v>154</v>
      </c>
      <c r="C136" s="65" t="s">
        <v>12</v>
      </c>
      <c r="D136" s="65" t="s">
        <v>156</v>
      </c>
      <c r="E136" s="65" t="s">
        <v>33</v>
      </c>
      <c r="F136" s="65" t="s">
        <v>21</v>
      </c>
      <c r="G136" s="65" t="s">
        <v>29</v>
      </c>
      <c r="H136" s="65" t="s">
        <v>40</v>
      </c>
      <c r="I136" s="66" t="s">
        <v>0</v>
      </c>
      <c r="J136" s="66" t="s">
        <v>0</v>
      </c>
      <c r="K136" s="66" t="s">
        <v>0</v>
      </c>
      <c r="L136" s="66" t="s">
        <v>0</v>
      </c>
      <c r="M136" s="127">
        <f>M137</f>
        <v>6471950</v>
      </c>
      <c r="N136" s="127">
        <f t="shared" ref="N136:O136" si="30">N137</f>
        <v>1020</v>
      </c>
      <c r="O136" s="127">
        <f t="shared" si="30"/>
        <v>1020</v>
      </c>
      <c r="P136" s="129">
        <f t="shared" si="29"/>
        <v>1.5760319532752878E-4</v>
      </c>
    </row>
    <row r="137" spans="1:16" ht="46.8" x14ac:dyDescent="0.25">
      <c r="A137" s="62" t="s">
        <v>41</v>
      </c>
      <c r="B137" s="65" t="s">
        <v>154</v>
      </c>
      <c r="C137" s="65" t="s">
        <v>12</v>
      </c>
      <c r="D137" s="65" t="s">
        <v>156</v>
      </c>
      <c r="E137" s="65" t="s">
        <v>33</v>
      </c>
      <c r="F137" s="65" t="s">
        <v>21</v>
      </c>
      <c r="G137" s="65" t="s">
        <v>29</v>
      </c>
      <c r="H137" s="65" t="s">
        <v>40</v>
      </c>
      <c r="I137" s="65" t="s">
        <v>42</v>
      </c>
      <c r="J137" s="65" t="s">
        <v>0</v>
      </c>
      <c r="K137" s="65" t="s">
        <v>0</v>
      </c>
      <c r="L137" s="65" t="s">
        <v>0</v>
      </c>
      <c r="M137" s="127">
        <f>M138+M139</f>
        <v>6471950</v>
      </c>
      <c r="N137" s="127">
        <f t="shared" ref="N137:O137" si="31">N138+N139</f>
        <v>1020</v>
      </c>
      <c r="O137" s="127">
        <f t="shared" si="31"/>
        <v>1020</v>
      </c>
      <c r="P137" s="129">
        <f t="shared" si="29"/>
        <v>1.5760319532752878E-4</v>
      </c>
    </row>
    <row r="138" spans="1:16" ht="31.2" x14ac:dyDescent="0.25">
      <c r="A138" s="67" t="s">
        <v>159</v>
      </c>
      <c r="B138" s="63" t="s">
        <v>154</v>
      </c>
      <c r="C138" s="63" t="s">
        <v>12</v>
      </c>
      <c r="D138" s="63" t="s">
        <v>156</v>
      </c>
      <c r="E138" s="63" t="s">
        <v>33</v>
      </c>
      <c r="F138" s="63" t="s">
        <v>21</v>
      </c>
      <c r="G138" s="63" t="s">
        <v>29</v>
      </c>
      <c r="H138" s="63" t="s">
        <v>40</v>
      </c>
      <c r="I138" s="63" t="s">
        <v>42</v>
      </c>
      <c r="J138" s="40" t="s">
        <v>195</v>
      </c>
      <c r="K138" s="68" t="s">
        <v>160</v>
      </c>
      <c r="L138" s="68" t="s">
        <v>60</v>
      </c>
      <c r="M138" s="128">
        <f>130000000+89405830-218305830</f>
        <v>1100000</v>
      </c>
      <c r="N138" s="112">
        <v>1020</v>
      </c>
      <c r="O138" s="112">
        <v>1020</v>
      </c>
      <c r="P138" s="129">
        <f t="shared" si="29"/>
        <v>9.2727272727272732E-4</v>
      </c>
    </row>
    <row r="139" spans="1:16" ht="26.4" x14ac:dyDescent="0.25">
      <c r="A139" s="67" t="s">
        <v>161</v>
      </c>
      <c r="B139" s="63" t="s">
        <v>154</v>
      </c>
      <c r="C139" s="63" t="s">
        <v>12</v>
      </c>
      <c r="D139" s="63" t="s">
        <v>156</v>
      </c>
      <c r="E139" s="63" t="s">
        <v>33</v>
      </c>
      <c r="F139" s="63" t="s">
        <v>21</v>
      </c>
      <c r="G139" s="63" t="s">
        <v>29</v>
      </c>
      <c r="H139" s="63" t="s">
        <v>40</v>
      </c>
      <c r="I139" s="63" t="s">
        <v>42</v>
      </c>
      <c r="J139" s="40" t="s">
        <v>195</v>
      </c>
      <c r="K139" s="68" t="s">
        <v>162</v>
      </c>
      <c r="L139" s="68" t="s">
        <v>46</v>
      </c>
      <c r="M139" s="128">
        <f>249400000+50000000-294028050</f>
        <v>5371950</v>
      </c>
      <c r="N139" s="112">
        <v>0</v>
      </c>
      <c r="O139" s="112">
        <v>0</v>
      </c>
      <c r="P139" s="129">
        <f t="shared" si="29"/>
        <v>0</v>
      </c>
    </row>
    <row r="140" spans="1:16" ht="78" x14ac:dyDescent="0.25">
      <c r="A140" s="62" t="s">
        <v>163</v>
      </c>
      <c r="B140" s="65" t="s">
        <v>154</v>
      </c>
      <c r="C140" s="65" t="s">
        <v>12</v>
      </c>
      <c r="D140" s="65" t="s">
        <v>156</v>
      </c>
      <c r="E140" s="65" t="s">
        <v>33</v>
      </c>
      <c r="F140" s="65" t="s">
        <v>21</v>
      </c>
      <c r="G140" s="65" t="s">
        <v>29</v>
      </c>
      <c r="H140" s="65" t="s">
        <v>164</v>
      </c>
      <c r="I140" s="66" t="s">
        <v>0</v>
      </c>
      <c r="J140" s="66" t="s">
        <v>0</v>
      </c>
      <c r="K140" s="66" t="s">
        <v>0</v>
      </c>
      <c r="L140" s="66" t="s">
        <v>0</v>
      </c>
      <c r="M140" s="127">
        <f>M141</f>
        <v>267099799.84</v>
      </c>
      <c r="N140" s="127">
        <f t="shared" ref="N140:O141" si="32">N141</f>
        <v>10678347.699999999</v>
      </c>
      <c r="O140" s="127">
        <f t="shared" si="32"/>
        <v>76841666.140000001</v>
      </c>
      <c r="P140" s="129">
        <f t="shared" si="29"/>
        <v>0.28768896938908317</v>
      </c>
    </row>
    <row r="141" spans="1:16" ht="46.8" x14ac:dyDescent="0.25">
      <c r="A141" s="62" t="s">
        <v>41</v>
      </c>
      <c r="B141" s="65" t="s">
        <v>154</v>
      </c>
      <c r="C141" s="65" t="s">
        <v>12</v>
      </c>
      <c r="D141" s="65" t="s">
        <v>156</v>
      </c>
      <c r="E141" s="65" t="s">
        <v>33</v>
      </c>
      <c r="F141" s="65" t="s">
        <v>21</v>
      </c>
      <c r="G141" s="65" t="s">
        <v>29</v>
      </c>
      <c r="H141" s="65" t="s">
        <v>164</v>
      </c>
      <c r="I141" s="65" t="s">
        <v>42</v>
      </c>
      <c r="J141" s="65" t="s">
        <v>0</v>
      </c>
      <c r="K141" s="65" t="s">
        <v>0</v>
      </c>
      <c r="L141" s="65" t="s">
        <v>0</v>
      </c>
      <c r="M141" s="127">
        <f>M142</f>
        <v>267099799.84</v>
      </c>
      <c r="N141" s="127">
        <f t="shared" si="32"/>
        <v>10678347.699999999</v>
      </c>
      <c r="O141" s="127">
        <f t="shared" si="32"/>
        <v>76841666.140000001</v>
      </c>
      <c r="P141" s="129">
        <f t="shared" si="29"/>
        <v>0.28768896938908317</v>
      </c>
    </row>
    <row r="142" spans="1:16" ht="46.8" x14ac:dyDescent="0.25">
      <c r="A142" s="71" t="s">
        <v>165</v>
      </c>
      <c r="B142" s="63" t="s">
        <v>154</v>
      </c>
      <c r="C142" s="63" t="s">
        <v>12</v>
      </c>
      <c r="D142" s="63" t="s">
        <v>156</v>
      </c>
      <c r="E142" s="63" t="s">
        <v>33</v>
      </c>
      <c r="F142" s="63" t="s">
        <v>21</v>
      </c>
      <c r="G142" s="63" t="s">
        <v>29</v>
      </c>
      <c r="H142" s="63" t="s">
        <v>164</v>
      </c>
      <c r="I142" s="63" t="s">
        <v>42</v>
      </c>
      <c r="J142" s="40" t="s">
        <v>195</v>
      </c>
      <c r="K142" s="68" t="s">
        <v>152</v>
      </c>
      <c r="L142" s="68" t="s">
        <v>60</v>
      </c>
      <c r="M142" s="128">
        <f>226704242.41+403457.43+50000+39942100</f>
        <v>267099799.84</v>
      </c>
      <c r="N142" s="112">
        <v>10678347.699999999</v>
      </c>
      <c r="O142" s="112">
        <v>76841666.140000001</v>
      </c>
      <c r="P142" s="129">
        <f t="shared" si="29"/>
        <v>0.28768896938908317</v>
      </c>
    </row>
    <row r="143" spans="1:16" ht="15.6" x14ac:dyDescent="0.25">
      <c r="A143" s="62" t="s">
        <v>171</v>
      </c>
      <c r="B143" s="65" t="s">
        <v>172</v>
      </c>
      <c r="C143" s="65" t="s">
        <v>0</v>
      </c>
      <c r="D143" s="65" t="s">
        <v>0</v>
      </c>
      <c r="E143" s="65" t="s">
        <v>0</v>
      </c>
      <c r="F143" s="65" t="s">
        <v>0</v>
      </c>
      <c r="G143" s="65" t="s">
        <v>0</v>
      </c>
      <c r="H143" s="66" t="s">
        <v>0</v>
      </c>
      <c r="I143" s="66" t="s">
        <v>0</v>
      </c>
      <c r="J143" s="66" t="s">
        <v>0</v>
      </c>
      <c r="K143" s="66" t="s">
        <v>0</v>
      </c>
      <c r="L143" s="66" t="s">
        <v>0</v>
      </c>
      <c r="M143" s="127">
        <f t="shared" ref="M143:O150" si="33">M144</f>
        <v>1154950</v>
      </c>
      <c r="N143" s="127">
        <f t="shared" si="33"/>
        <v>0</v>
      </c>
      <c r="O143" s="127">
        <f t="shared" si="33"/>
        <v>1121430</v>
      </c>
      <c r="P143" s="129">
        <f t="shared" si="29"/>
        <v>0.97097709857569592</v>
      </c>
    </row>
    <row r="144" spans="1:16" ht="31.2" x14ac:dyDescent="0.25">
      <c r="A144" s="62" t="s">
        <v>30</v>
      </c>
      <c r="B144" s="65" t="s">
        <v>172</v>
      </c>
      <c r="C144" s="65" t="s">
        <v>15</v>
      </c>
      <c r="D144" s="65" t="s">
        <v>0</v>
      </c>
      <c r="E144" s="65" t="s">
        <v>0</v>
      </c>
      <c r="F144" s="65" t="s">
        <v>0</v>
      </c>
      <c r="G144" s="65" t="s">
        <v>0</v>
      </c>
      <c r="H144" s="66" t="s">
        <v>0</v>
      </c>
      <c r="I144" s="66" t="s">
        <v>0</v>
      </c>
      <c r="J144" s="66" t="s">
        <v>0</v>
      </c>
      <c r="K144" s="66" t="s">
        <v>0</v>
      </c>
      <c r="L144" s="66" t="s">
        <v>0</v>
      </c>
      <c r="M144" s="127">
        <f t="shared" si="33"/>
        <v>1154950</v>
      </c>
      <c r="N144" s="127">
        <f t="shared" si="33"/>
        <v>0</v>
      </c>
      <c r="O144" s="127">
        <f t="shared" si="33"/>
        <v>1121430</v>
      </c>
      <c r="P144" s="129">
        <f t="shared" si="29"/>
        <v>0.97097709857569592</v>
      </c>
    </row>
    <row r="145" spans="1:16" ht="31.2" x14ac:dyDescent="0.25">
      <c r="A145" s="62" t="s">
        <v>173</v>
      </c>
      <c r="B145" s="65" t="s">
        <v>172</v>
      </c>
      <c r="C145" s="65" t="s">
        <v>15</v>
      </c>
      <c r="D145" s="65" t="s">
        <v>29</v>
      </c>
      <c r="E145" s="65" t="s">
        <v>0</v>
      </c>
      <c r="F145" s="65" t="s">
        <v>0</v>
      </c>
      <c r="G145" s="65" t="s">
        <v>0</v>
      </c>
      <c r="H145" s="66" t="s">
        <v>0</v>
      </c>
      <c r="I145" s="66" t="s">
        <v>0</v>
      </c>
      <c r="J145" s="66" t="s">
        <v>0</v>
      </c>
      <c r="K145" s="66" t="s">
        <v>0</v>
      </c>
      <c r="L145" s="66" t="s">
        <v>0</v>
      </c>
      <c r="M145" s="127">
        <f t="shared" si="33"/>
        <v>1154950</v>
      </c>
      <c r="N145" s="127">
        <f t="shared" si="33"/>
        <v>0</v>
      </c>
      <c r="O145" s="127">
        <f t="shared" si="33"/>
        <v>1121430</v>
      </c>
      <c r="P145" s="129">
        <f t="shared" si="29"/>
        <v>0.97097709857569592</v>
      </c>
    </row>
    <row r="146" spans="1:16" ht="15.6" x14ac:dyDescent="0.25">
      <c r="A146" s="62" t="s">
        <v>32</v>
      </c>
      <c r="B146" s="65" t="s">
        <v>172</v>
      </c>
      <c r="C146" s="65" t="s">
        <v>15</v>
      </c>
      <c r="D146" s="65" t="s">
        <v>29</v>
      </c>
      <c r="E146" s="65" t="s">
        <v>33</v>
      </c>
      <c r="F146" s="65" t="s">
        <v>0</v>
      </c>
      <c r="G146" s="65" t="s">
        <v>0</v>
      </c>
      <c r="H146" s="66" t="s">
        <v>0</v>
      </c>
      <c r="I146" s="66" t="s">
        <v>0</v>
      </c>
      <c r="J146" s="66" t="s">
        <v>0</v>
      </c>
      <c r="K146" s="66" t="s">
        <v>0</v>
      </c>
      <c r="L146" s="66" t="s">
        <v>0</v>
      </c>
      <c r="M146" s="127">
        <f t="shared" si="33"/>
        <v>1154950</v>
      </c>
      <c r="N146" s="127">
        <f t="shared" si="33"/>
        <v>0</v>
      </c>
      <c r="O146" s="127">
        <f t="shared" si="33"/>
        <v>1121430</v>
      </c>
      <c r="P146" s="129">
        <f t="shared" si="29"/>
        <v>0.97097709857569592</v>
      </c>
    </row>
    <row r="147" spans="1:16" ht="62.4" x14ac:dyDescent="0.25">
      <c r="A147" s="70" t="s">
        <v>34</v>
      </c>
      <c r="B147" s="65" t="s">
        <v>172</v>
      </c>
      <c r="C147" s="65" t="s">
        <v>15</v>
      </c>
      <c r="D147" s="65" t="s">
        <v>29</v>
      </c>
      <c r="E147" s="65" t="s">
        <v>33</v>
      </c>
      <c r="F147" s="65"/>
      <c r="G147" s="65"/>
      <c r="H147" s="66"/>
      <c r="I147" s="66"/>
      <c r="J147" s="66"/>
      <c r="K147" s="66"/>
      <c r="L147" s="66"/>
      <c r="M147" s="127">
        <f t="shared" si="33"/>
        <v>1154950</v>
      </c>
      <c r="N147" s="127">
        <f t="shared" si="33"/>
        <v>0</v>
      </c>
      <c r="O147" s="127">
        <f t="shared" si="33"/>
        <v>1121430</v>
      </c>
      <c r="P147" s="129">
        <f t="shared" si="29"/>
        <v>0.97097709857569592</v>
      </c>
    </row>
    <row r="148" spans="1:16" ht="15.6" x14ac:dyDescent="0.25">
      <c r="A148" s="52" t="s">
        <v>174</v>
      </c>
      <c r="B148" s="65" t="s">
        <v>172</v>
      </c>
      <c r="C148" s="65" t="s">
        <v>15</v>
      </c>
      <c r="D148" s="65" t="s">
        <v>29</v>
      </c>
      <c r="E148" s="65" t="s">
        <v>33</v>
      </c>
      <c r="F148" s="65" t="s">
        <v>81</v>
      </c>
      <c r="G148" s="65" t="s">
        <v>0</v>
      </c>
      <c r="H148" s="65" t="s">
        <v>0</v>
      </c>
      <c r="I148" s="65" t="s">
        <v>0</v>
      </c>
      <c r="J148" s="65" t="s">
        <v>0</v>
      </c>
      <c r="K148" s="65" t="s">
        <v>0</v>
      </c>
      <c r="L148" s="65" t="s">
        <v>0</v>
      </c>
      <c r="M148" s="127">
        <f t="shared" si="33"/>
        <v>1154950</v>
      </c>
      <c r="N148" s="127">
        <f t="shared" si="33"/>
        <v>0</v>
      </c>
      <c r="O148" s="127">
        <f t="shared" si="33"/>
        <v>1121430</v>
      </c>
      <c r="P148" s="129">
        <f t="shared" si="29"/>
        <v>0.97097709857569592</v>
      </c>
    </row>
    <row r="149" spans="1:16" ht="15.6" x14ac:dyDescent="0.25">
      <c r="A149" s="52" t="s">
        <v>175</v>
      </c>
      <c r="B149" s="65" t="s">
        <v>172</v>
      </c>
      <c r="C149" s="65" t="s">
        <v>15</v>
      </c>
      <c r="D149" s="65" t="s">
        <v>29</v>
      </c>
      <c r="E149" s="65" t="s">
        <v>33</v>
      </c>
      <c r="F149" s="65" t="s">
        <v>81</v>
      </c>
      <c r="G149" s="65" t="s">
        <v>67</v>
      </c>
      <c r="H149" s="65" t="s">
        <v>0</v>
      </c>
      <c r="I149" s="65" t="s">
        <v>0</v>
      </c>
      <c r="J149" s="65" t="s">
        <v>0</v>
      </c>
      <c r="K149" s="65" t="s">
        <v>0</v>
      </c>
      <c r="L149" s="65" t="s">
        <v>0</v>
      </c>
      <c r="M149" s="127">
        <f t="shared" si="33"/>
        <v>1154950</v>
      </c>
      <c r="N149" s="127">
        <f t="shared" si="33"/>
        <v>0</v>
      </c>
      <c r="O149" s="127">
        <f t="shared" si="33"/>
        <v>1121430</v>
      </c>
      <c r="P149" s="129">
        <f t="shared" si="29"/>
        <v>0.97097709857569592</v>
      </c>
    </row>
    <row r="150" spans="1:16" ht="46.8" x14ac:dyDescent="0.25">
      <c r="A150" s="62" t="s">
        <v>39</v>
      </c>
      <c r="B150" s="65" t="s">
        <v>172</v>
      </c>
      <c r="C150" s="65" t="s">
        <v>15</v>
      </c>
      <c r="D150" s="65" t="s">
        <v>29</v>
      </c>
      <c r="E150" s="65" t="s">
        <v>33</v>
      </c>
      <c r="F150" s="65" t="s">
        <v>81</v>
      </c>
      <c r="G150" s="65" t="s">
        <v>67</v>
      </c>
      <c r="H150" s="65" t="s">
        <v>40</v>
      </c>
      <c r="I150" s="66" t="s">
        <v>0</v>
      </c>
      <c r="J150" s="66" t="s">
        <v>0</v>
      </c>
      <c r="K150" s="66" t="s">
        <v>0</v>
      </c>
      <c r="L150" s="66" t="s">
        <v>0</v>
      </c>
      <c r="M150" s="127">
        <f t="shared" si="33"/>
        <v>1154950</v>
      </c>
      <c r="N150" s="127">
        <f t="shared" si="33"/>
        <v>0</v>
      </c>
      <c r="O150" s="127">
        <f t="shared" si="33"/>
        <v>1121430</v>
      </c>
      <c r="P150" s="129">
        <f t="shared" si="29"/>
        <v>0.97097709857569592</v>
      </c>
    </row>
    <row r="151" spans="1:16" ht="46.8" x14ac:dyDescent="0.25">
      <c r="A151" s="62" t="s">
        <v>41</v>
      </c>
      <c r="B151" s="65" t="s">
        <v>172</v>
      </c>
      <c r="C151" s="65" t="s">
        <v>15</v>
      </c>
      <c r="D151" s="65" t="s">
        <v>29</v>
      </c>
      <c r="E151" s="65" t="s">
        <v>33</v>
      </c>
      <c r="F151" s="65" t="s">
        <v>81</v>
      </c>
      <c r="G151" s="65" t="s">
        <v>67</v>
      </c>
      <c r="H151" s="65" t="s">
        <v>40</v>
      </c>
      <c r="I151" s="65" t="s">
        <v>42</v>
      </c>
      <c r="J151" s="65" t="s">
        <v>0</v>
      </c>
      <c r="K151" s="65" t="s">
        <v>0</v>
      </c>
      <c r="L151" s="65" t="s">
        <v>0</v>
      </c>
      <c r="M151" s="127">
        <f>M152+M153</f>
        <v>1154950</v>
      </c>
      <c r="N151" s="127">
        <f t="shared" ref="N151:O151" si="34">N152+N153</f>
        <v>0</v>
      </c>
      <c r="O151" s="127">
        <f t="shared" si="34"/>
        <v>1121430</v>
      </c>
      <c r="P151" s="129">
        <f t="shared" si="29"/>
        <v>0.97097709857569592</v>
      </c>
    </row>
    <row r="152" spans="1:16" ht="46.8" x14ac:dyDescent="0.25">
      <c r="A152" s="67" t="s">
        <v>384</v>
      </c>
      <c r="B152" s="63" t="s">
        <v>172</v>
      </c>
      <c r="C152" s="63" t="s">
        <v>15</v>
      </c>
      <c r="D152" s="63" t="s">
        <v>29</v>
      </c>
      <c r="E152" s="63" t="s">
        <v>33</v>
      </c>
      <c r="F152" s="63" t="s">
        <v>81</v>
      </c>
      <c r="G152" s="63" t="s">
        <v>67</v>
      </c>
      <c r="H152" s="63" t="s">
        <v>40</v>
      </c>
      <c r="I152" s="63" t="s">
        <v>42</v>
      </c>
      <c r="J152" s="68" t="s">
        <v>176</v>
      </c>
      <c r="K152" s="68">
        <v>223.93</v>
      </c>
      <c r="L152" s="68">
        <v>2022</v>
      </c>
      <c r="M152" s="128">
        <f>32393.57+12213374.76-2306566.31-9324202.02</f>
        <v>615000</v>
      </c>
      <c r="N152" s="112">
        <v>0</v>
      </c>
      <c r="O152" s="112">
        <v>581480</v>
      </c>
      <c r="P152" s="129">
        <f t="shared" si="29"/>
        <v>0.94549593495934958</v>
      </c>
    </row>
    <row r="153" spans="1:16" ht="46.8" x14ac:dyDescent="0.25">
      <c r="A153" s="67" t="s">
        <v>418</v>
      </c>
      <c r="B153" s="63" t="s">
        <v>172</v>
      </c>
      <c r="C153" s="63" t="s">
        <v>15</v>
      </c>
      <c r="D153" s="63" t="s">
        <v>29</v>
      </c>
      <c r="E153" s="63" t="s">
        <v>33</v>
      </c>
      <c r="F153" s="63" t="s">
        <v>81</v>
      </c>
      <c r="G153" s="63" t="s">
        <v>67</v>
      </c>
      <c r="H153" s="63" t="s">
        <v>40</v>
      </c>
      <c r="I153" s="63" t="s">
        <v>42</v>
      </c>
      <c r="J153" s="68" t="s">
        <v>176</v>
      </c>
      <c r="K153" s="68">
        <v>320</v>
      </c>
      <c r="L153" s="68">
        <v>2022</v>
      </c>
      <c r="M153" s="128">
        <f>18993191.55-18453241.55</f>
        <v>539950</v>
      </c>
      <c r="N153" s="112">
        <v>0</v>
      </c>
      <c r="O153" s="112">
        <v>539950</v>
      </c>
      <c r="P153" s="129">
        <f t="shared" si="29"/>
        <v>1</v>
      </c>
    </row>
    <row r="154" spans="1:16" ht="31.2" x14ac:dyDescent="0.25">
      <c r="A154" s="73" t="s">
        <v>177</v>
      </c>
      <c r="B154" s="74" t="s">
        <v>178</v>
      </c>
      <c r="C154" s="74" t="s">
        <v>0</v>
      </c>
      <c r="D154" s="74" t="s">
        <v>0</v>
      </c>
      <c r="E154" s="74" t="s">
        <v>0</v>
      </c>
      <c r="F154" s="74" t="s">
        <v>0</v>
      </c>
      <c r="G154" s="74" t="s">
        <v>0</v>
      </c>
      <c r="H154" s="75" t="s">
        <v>0</v>
      </c>
      <c r="I154" s="75" t="s">
        <v>0</v>
      </c>
      <c r="J154" s="75" t="s">
        <v>0</v>
      </c>
      <c r="K154" s="75" t="s">
        <v>0</v>
      </c>
      <c r="L154" s="75" t="s">
        <v>0</v>
      </c>
      <c r="M154" s="127">
        <f t="shared" ref="M154:O161" si="35">M155</f>
        <v>839098474.33000004</v>
      </c>
      <c r="N154" s="127">
        <f t="shared" si="35"/>
        <v>354720836.75999999</v>
      </c>
      <c r="O154" s="127">
        <f t="shared" si="35"/>
        <v>482653800.60000002</v>
      </c>
      <c r="P154" s="129">
        <f t="shared" si="29"/>
        <v>0.57520519386641411</v>
      </c>
    </row>
    <row r="155" spans="1:16" ht="31.2" x14ac:dyDescent="0.25">
      <c r="A155" s="73" t="s">
        <v>30</v>
      </c>
      <c r="B155" s="74" t="s">
        <v>178</v>
      </c>
      <c r="C155" s="74">
        <v>4</v>
      </c>
      <c r="D155" s="74" t="s">
        <v>0</v>
      </c>
      <c r="E155" s="74" t="s">
        <v>0</v>
      </c>
      <c r="F155" s="74" t="s">
        <v>0</v>
      </c>
      <c r="G155" s="74" t="s">
        <v>0</v>
      </c>
      <c r="H155" s="75" t="s">
        <v>0</v>
      </c>
      <c r="I155" s="75" t="s">
        <v>0</v>
      </c>
      <c r="J155" s="75" t="s">
        <v>0</v>
      </c>
      <c r="K155" s="75" t="s">
        <v>0</v>
      </c>
      <c r="L155" s="75" t="s">
        <v>0</v>
      </c>
      <c r="M155" s="127">
        <f t="shared" si="35"/>
        <v>839098474.33000004</v>
      </c>
      <c r="N155" s="127">
        <f t="shared" si="35"/>
        <v>354720836.75999999</v>
      </c>
      <c r="O155" s="127">
        <f t="shared" si="35"/>
        <v>482653800.60000002</v>
      </c>
      <c r="P155" s="129">
        <f t="shared" si="29"/>
        <v>0.57520519386641411</v>
      </c>
    </row>
    <row r="156" spans="1:16" ht="31.2" x14ac:dyDescent="0.25">
      <c r="A156" s="73" t="s">
        <v>392</v>
      </c>
      <c r="B156" s="74" t="s">
        <v>178</v>
      </c>
      <c r="C156" s="74">
        <v>4</v>
      </c>
      <c r="D156" s="74" t="s">
        <v>67</v>
      </c>
      <c r="E156" s="74" t="s">
        <v>0</v>
      </c>
      <c r="F156" s="74" t="s">
        <v>0</v>
      </c>
      <c r="G156" s="74" t="s">
        <v>0</v>
      </c>
      <c r="H156" s="75" t="s">
        <v>0</v>
      </c>
      <c r="I156" s="75" t="s">
        <v>0</v>
      </c>
      <c r="J156" s="75" t="s">
        <v>0</v>
      </c>
      <c r="K156" s="75" t="s">
        <v>0</v>
      </c>
      <c r="L156" s="75" t="s">
        <v>0</v>
      </c>
      <c r="M156" s="127">
        <f t="shared" si="35"/>
        <v>839098474.33000004</v>
      </c>
      <c r="N156" s="127">
        <f t="shared" si="35"/>
        <v>354720836.75999999</v>
      </c>
      <c r="O156" s="127">
        <f t="shared" si="35"/>
        <v>482653800.60000002</v>
      </c>
      <c r="P156" s="129">
        <f t="shared" si="29"/>
        <v>0.57520519386641411</v>
      </c>
    </row>
    <row r="157" spans="1:16" ht="15.6" x14ac:dyDescent="0.25">
      <c r="A157" s="73" t="s">
        <v>32</v>
      </c>
      <c r="B157" s="74" t="s">
        <v>178</v>
      </c>
      <c r="C157" s="74">
        <v>4</v>
      </c>
      <c r="D157" s="74" t="s">
        <v>67</v>
      </c>
      <c r="E157" s="74" t="s">
        <v>33</v>
      </c>
      <c r="F157" s="74" t="s">
        <v>0</v>
      </c>
      <c r="G157" s="74" t="s">
        <v>0</v>
      </c>
      <c r="H157" s="75" t="s">
        <v>0</v>
      </c>
      <c r="I157" s="75" t="s">
        <v>0</v>
      </c>
      <c r="J157" s="75" t="s">
        <v>0</v>
      </c>
      <c r="K157" s="75" t="s">
        <v>0</v>
      </c>
      <c r="L157" s="75" t="s">
        <v>0</v>
      </c>
      <c r="M157" s="127">
        <f t="shared" si="35"/>
        <v>839098474.33000004</v>
      </c>
      <c r="N157" s="127">
        <f t="shared" si="35"/>
        <v>354720836.75999999</v>
      </c>
      <c r="O157" s="127">
        <f t="shared" si="35"/>
        <v>482653800.60000002</v>
      </c>
      <c r="P157" s="129">
        <f t="shared" si="29"/>
        <v>0.57520519386641411</v>
      </c>
    </row>
    <row r="158" spans="1:16" ht="62.4" x14ac:dyDescent="0.25">
      <c r="A158" s="73" t="s">
        <v>34</v>
      </c>
      <c r="B158" s="74" t="s">
        <v>178</v>
      </c>
      <c r="C158" s="74">
        <v>4</v>
      </c>
      <c r="D158" s="74" t="s">
        <v>67</v>
      </c>
      <c r="E158" s="74" t="s">
        <v>33</v>
      </c>
      <c r="F158" s="74"/>
      <c r="G158" s="74"/>
      <c r="H158" s="75"/>
      <c r="I158" s="75"/>
      <c r="J158" s="75"/>
      <c r="K158" s="75"/>
      <c r="L158" s="75"/>
      <c r="M158" s="127">
        <f t="shared" si="35"/>
        <v>839098474.33000004</v>
      </c>
      <c r="N158" s="127">
        <f t="shared" si="35"/>
        <v>354720836.75999999</v>
      </c>
      <c r="O158" s="127">
        <f t="shared" si="35"/>
        <v>482653800.60000002</v>
      </c>
      <c r="P158" s="129">
        <f t="shared" si="29"/>
        <v>0.57520519386641411</v>
      </c>
    </row>
    <row r="159" spans="1:16" ht="15.6" x14ac:dyDescent="0.25">
      <c r="A159" s="76" t="s">
        <v>52</v>
      </c>
      <c r="B159" s="74" t="s">
        <v>178</v>
      </c>
      <c r="C159" s="74">
        <v>4</v>
      </c>
      <c r="D159" s="74" t="s">
        <v>67</v>
      </c>
      <c r="E159" s="74" t="s">
        <v>33</v>
      </c>
      <c r="F159" s="74" t="s">
        <v>53</v>
      </c>
      <c r="G159" s="74" t="s">
        <v>0</v>
      </c>
      <c r="H159" s="74" t="s">
        <v>0</v>
      </c>
      <c r="I159" s="74" t="s">
        <v>0</v>
      </c>
      <c r="J159" s="74" t="s">
        <v>0</v>
      </c>
      <c r="K159" s="74" t="s">
        <v>0</v>
      </c>
      <c r="L159" s="74" t="s">
        <v>0</v>
      </c>
      <c r="M159" s="127">
        <f t="shared" si="35"/>
        <v>839098474.33000004</v>
      </c>
      <c r="N159" s="127">
        <f t="shared" si="35"/>
        <v>354720836.75999999</v>
      </c>
      <c r="O159" s="127">
        <f t="shared" si="35"/>
        <v>482653800.60000002</v>
      </c>
      <c r="P159" s="129">
        <f t="shared" si="29"/>
        <v>0.57520519386641411</v>
      </c>
    </row>
    <row r="160" spans="1:16" ht="15.6" x14ac:dyDescent="0.25">
      <c r="A160" s="76" t="s">
        <v>180</v>
      </c>
      <c r="B160" s="74" t="s">
        <v>178</v>
      </c>
      <c r="C160" s="74">
        <v>4</v>
      </c>
      <c r="D160" s="74" t="s">
        <v>67</v>
      </c>
      <c r="E160" s="74" t="s">
        <v>33</v>
      </c>
      <c r="F160" s="74" t="s">
        <v>53</v>
      </c>
      <c r="G160" s="74" t="s">
        <v>113</v>
      </c>
      <c r="H160" s="74" t="s">
        <v>0</v>
      </c>
      <c r="I160" s="74" t="s">
        <v>0</v>
      </c>
      <c r="J160" s="74" t="s">
        <v>0</v>
      </c>
      <c r="K160" s="74" t="s">
        <v>0</v>
      </c>
      <c r="L160" s="74" t="s">
        <v>0</v>
      </c>
      <c r="M160" s="127">
        <f t="shared" si="35"/>
        <v>839098474.33000004</v>
      </c>
      <c r="N160" s="127">
        <f t="shared" si="35"/>
        <v>354720836.75999999</v>
      </c>
      <c r="O160" s="127">
        <f t="shared" si="35"/>
        <v>482653800.60000002</v>
      </c>
      <c r="P160" s="129">
        <f t="shared" si="29"/>
        <v>0.57520519386641411</v>
      </c>
    </row>
    <row r="161" spans="1:16" ht="107.25" customHeight="1" x14ac:dyDescent="0.25">
      <c r="A161" s="62" t="s">
        <v>393</v>
      </c>
      <c r="B161" s="74" t="s">
        <v>178</v>
      </c>
      <c r="C161" s="74">
        <v>4</v>
      </c>
      <c r="D161" s="74" t="s">
        <v>67</v>
      </c>
      <c r="E161" s="74" t="s">
        <v>33</v>
      </c>
      <c r="F161" s="74" t="s">
        <v>53</v>
      </c>
      <c r="G161" s="74" t="s">
        <v>113</v>
      </c>
      <c r="H161" s="74" t="s">
        <v>394</v>
      </c>
      <c r="I161" s="75" t="s">
        <v>0</v>
      </c>
      <c r="J161" s="75" t="s">
        <v>0</v>
      </c>
      <c r="K161" s="75" t="s">
        <v>0</v>
      </c>
      <c r="L161" s="75" t="s">
        <v>0</v>
      </c>
      <c r="M161" s="127">
        <f t="shared" si="35"/>
        <v>839098474.33000004</v>
      </c>
      <c r="N161" s="127">
        <f t="shared" si="35"/>
        <v>354720836.75999999</v>
      </c>
      <c r="O161" s="127">
        <f t="shared" si="35"/>
        <v>482653800.60000002</v>
      </c>
      <c r="P161" s="129">
        <f t="shared" si="29"/>
        <v>0.57520519386641411</v>
      </c>
    </row>
    <row r="162" spans="1:16" ht="46.8" x14ac:dyDescent="0.25">
      <c r="A162" s="73" t="s">
        <v>41</v>
      </c>
      <c r="B162" s="74" t="s">
        <v>178</v>
      </c>
      <c r="C162" s="74">
        <v>4</v>
      </c>
      <c r="D162" s="74" t="s">
        <v>67</v>
      </c>
      <c r="E162" s="74" t="s">
        <v>33</v>
      </c>
      <c r="F162" s="74" t="s">
        <v>53</v>
      </c>
      <c r="G162" s="74" t="s">
        <v>113</v>
      </c>
      <c r="H162" s="74" t="s">
        <v>394</v>
      </c>
      <c r="I162" s="74" t="s">
        <v>42</v>
      </c>
      <c r="J162" s="74" t="s">
        <v>0</v>
      </c>
      <c r="K162" s="74" t="s">
        <v>0</v>
      </c>
      <c r="L162" s="74" t="s">
        <v>0</v>
      </c>
      <c r="M162" s="127">
        <f>M163+M164</f>
        <v>839098474.33000004</v>
      </c>
      <c r="N162" s="127">
        <f t="shared" ref="N162:O162" si="36">N163+N164</f>
        <v>354720836.75999999</v>
      </c>
      <c r="O162" s="127">
        <f t="shared" si="36"/>
        <v>482653800.60000002</v>
      </c>
      <c r="P162" s="129">
        <f t="shared" si="29"/>
        <v>0.57520519386641411</v>
      </c>
    </row>
    <row r="163" spans="1:16" ht="31.2" x14ac:dyDescent="0.25">
      <c r="A163" s="77" t="s">
        <v>395</v>
      </c>
      <c r="B163" s="78" t="s">
        <v>178</v>
      </c>
      <c r="C163" s="78">
        <v>4</v>
      </c>
      <c r="D163" s="78" t="s">
        <v>67</v>
      </c>
      <c r="E163" s="78" t="s">
        <v>33</v>
      </c>
      <c r="F163" s="78" t="s">
        <v>53</v>
      </c>
      <c r="G163" s="78" t="s">
        <v>113</v>
      </c>
      <c r="H163" s="78" t="s">
        <v>394</v>
      </c>
      <c r="I163" s="78" t="s">
        <v>42</v>
      </c>
      <c r="J163" s="68" t="s">
        <v>44</v>
      </c>
      <c r="K163" s="68">
        <v>1</v>
      </c>
      <c r="L163" s="68">
        <v>2023</v>
      </c>
      <c r="M163" s="128">
        <v>60000000</v>
      </c>
      <c r="N163" s="112">
        <v>0</v>
      </c>
      <c r="O163" s="112">
        <v>0</v>
      </c>
      <c r="P163" s="129">
        <f>O163/M163</f>
        <v>0</v>
      </c>
    </row>
    <row r="164" spans="1:16" ht="37.5" customHeight="1" x14ac:dyDescent="0.25">
      <c r="A164" s="77" t="s">
        <v>181</v>
      </c>
      <c r="B164" s="78" t="s">
        <v>178</v>
      </c>
      <c r="C164" s="78">
        <v>4</v>
      </c>
      <c r="D164" s="78" t="s">
        <v>67</v>
      </c>
      <c r="E164" s="78" t="s">
        <v>33</v>
      </c>
      <c r="F164" s="78" t="s">
        <v>53</v>
      </c>
      <c r="G164" s="78" t="s">
        <v>113</v>
      </c>
      <c r="H164" s="78" t="s">
        <v>394</v>
      </c>
      <c r="I164" s="78" t="s">
        <v>42</v>
      </c>
      <c r="J164" s="68" t="s">
        <v>396</v>
      </c>
      <c r="K164" s="68" t="s">
        <v>397</v>
      </c>
      <c r="L164" s="68">
        <v>2024</v>
      </c>
      <c r="M164" s="128">
        <v>779098474.33000004</v>
      </c>
      <c r="N164" s="112">
        <v>354720836.75999999</v>
      </c>
      <c r="O164" s="112">
        <v>482653800.60000002</v>
      </c>
      <c r="P164" s="129">
        <f>O164/M164</f>
        <v>0.61950294667829631</v>
      </c>
    </row>
    <row r="165" spans="1:16" ht="15.6" hidden="1" x14ac:dyDescent="0.25">
      <c r="A165" s="62"/>
      <c r="B165" s="79"/>
      <c r="C165" s="79"/>
      <c r="D165" s="79"/>
      <c r="E165" s="79"/>
      <c r="F165" s="79"/>
      <c r="G165" s="79"/>
      <c r="H165" s="80"/>
      <c r="I165" s="80"/>
      <c r="J165" s="80"/>
      <c r="K165" s="80"/>
      <c r="L165" s="80"/>
      <c r="M165" s="64"/>
    </row>
    <row r="166" spans="1:16" ht="15.6" hidden="1" x14ac:dyDescent="0.25">
      <c r="A166" s="62"/>
      <c r="B166" s="79"/>
      <c r="C166" s="79"/>
      <c r="D166" s="79"/>
      <c r="E166" s="79"/>
      <c r="F166" s="79"/>
      <c r="G166" s="79"/>
      <c r="H166" s="80"/>
      <c r="I166" s="80"/>
      <c r="J166" s="80"/>
      <c r="K166" s="80"/>
      <c r="L166" s="80"/>
      <c r="M166" s="64"/>
    </row>
    <row r="167" spans="1:16" ht="15.6" hidden="1" x14ac:dyDescent="0.25">
      <c r="A167" s="62"/>
      <c r="B167" s="79"/>
      <c r="C167" s="79"/>
      <c r="D167" s="79"/>
      <c r="E167" s="79"/>
      <c r="F167" s="79"/>
      <c r="G167" s="79"/>
      <c r="H167" s="80"/>
      <c r="I167" s="80"/>
      <c r="J167" s="80"/>
      <c r="K167" s="80"/>
      <c r="L167" s="80"/>
      <c r="M167" s="64"/>
    </row>
    <row r="168" spans="1:16" ht="15.6" hidden="1" x14ac:dyDescent="0.25">
      <c r="A168" s="62"/>
      <c r="B168" s="79"/>
      <c r="C168" s="79"/>
      <c r="D168" s="79"/>
      <c r="E168" s="79"/>
      <c r="F168" s="79"/>
      <c r="G168" s="79"/>
      <c r="H168" s="80"/>
      <c r="I168" s="80"/>
      <c r="J168" s="80"/>
      <c r="K168" s="80"/>
      <c r="L168" s="80"/>
      <c r="M168" s="64"/>
    </row>
    <row r="169" spans="1:16" ht="15.6" hidden="1" x14ac:dyDescent="0.25">
      <c r="A169" s="52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64"/>
    </row>
    <row r="170" spans="1:16" ht="15.6" hidden="1" x14ac:dyDescent="0.25">
      <c r="A170" s="52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64"/>
    </row>
    <row r="171" spans="1:16" ht="15.6" hidden="1" x14ac:dyDescent="0.25">
      <c r="A171" s="62"/>
      <c r="B171" s="79"/>
      <c r="C171" s="79"/>
      <c r="D171" s="79"/>
      <c r="E171" s="79"/>
      <c r="F171" s="79"/>
      <c r="G171" s="79"/>
      <c r="H171" s="79"/>
      <c r="I171" s="80"/>
      <c r="J171" s="80"/>
      <c r="K171" s="80"/>
      <c r="L171" s="80"/>
      <c r="M171" s="64"/>
    </row>
    <row r="172" spans="1:16" ht="15.6" hidden="1" x14ac:dyDescent="0.25">
      <c r="A172" s="62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64"/>
    </row>
    <row r="173" spans="1:16" ht="15.6" hidden="1" x14ac:dyDescent="0.25">
      <c r="A173" s="71"/>
      <c r="B173" s="81"/>
      <c r="C173" s="81"/>
      <c r="D173" s="81"/>
      <c r="E173" s="81"/>
      <c r="F173" s="81"/>
      <c r="G173" s="81"/>
      <c r="H173" s="81"/>
      <c r="I173" s="81"/>
      <c r="J173" s="82"/>
      <c r="K173" s="82"/>
      <c r="L173" s="83"/>
      <c r="M173" s="69"/>
    </row>
    <row r="174" spans="1:16" ht="53.25" customHeight="1" x14ac:dyDescent="0.25">
      <c r="A174" s="84"/>
      <c r="B174" s="85"/>
      <c r="C174" s="85"/>
      <c r="D174" s="85"/>
      <c r="E174" s="85"/>
      <c r="F174" s="85"/>
      <c r="G174" s="85"/>
      <c r="H174" s="85"/>
      <c r="I174" s="85"/>
      <c r="J174" s="86"/>
      <c r="K174" s="86"/>
      <c r="L174" s="87"/>
      <c r="M174" s="126"/>
    </row>
    <row r="175" spans="1:16" ht="15.6" x14ac:dyDescent="0.25">
      <c r="A175" s="84"/>
      <c r="B175" s="85"/>
      <c r="C175" s="85"/>
      <c r="D175" s="85"/>
      <c r="E175" s="85"/>
      <c r="F175" s="85"/>
      <c r="G175" s="85"/>
      <c r="H175" s="85"/>
      <c r="I175" s="85"/>
      <c r="J175" s="86"/>
      <c r="K175" s="86"/>
      <c r="L175" s="87"/>
      <c r="M175" s="126"/>
    </row>
    <row r="177" spans="1:16" ht="18" x14ac:dyDescent="0.25">
      <c r="A177" s="59" t="s">
        <v>366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137" t="s">
        <v>496</v>
      </c>
      <c r="O177" s="137"/>
      <c r="P177" s="137"/>
    </row>
    <row r="178" spans="1:16" ht="251.25" customHeight="1" x14ac:dyDescent="0.25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</row>
    <row r="181" spans="1:16" ht="13.8" x14ac:dyDescent="0.25">
      <c r="A181" s="61" t="s">
        <v>489</v>
      </c>
    </row>
    <row r="182" spans="1:16" ht="13.8" x14ac:dyDescent="0.25">
      <c r="A182" s="61" t="s">
        <v>490</v>
      </c>
    </row>
  </sheetData>
  <mergeCells count="5">
    <mergeCell ref="N177:P177"/>
    <mergeCell ref="N2:P2"/>
    <mergeCell ref="A4:P4"/>
    <mergeCell ref="A3:P3"/>
    <mergeCell ref="J1:P1"/>
  </mergeCells>
  <pageMargins left="0.39370078740157483" right="0.39370078740157483" top="0.6692913385826772" bottom="0.47244094488188981" header="0.31496062992125984" footer="0.31496062992125984"/>
  <pageSetup paperSize="9" scale="71" fitToHeight="0" orientation="landscape" r:id="rId1"/>
  <headerFooter>
    <oddHeader>&amp;C&amp;P</oddHeader>
  </headerFooter>
  <rowBreaks count="5" manualBreakCount="5">
    <brk id="101" max="15" man="1"/>
    <brk id="116" max="15" man="1"/>
    <brk id="132" max="15" man="1"/>
    <brk id="146" max="15" man="1"/>
    <brk id="16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2"/>
  <sheetViews>
    <sheetView tabSelected="1" view="pageBreakPreview" topLeftCell="A196" zoomScale="70" zoomScaleNormal="100" zoomScaleSheetLayoutView="70" workbookViewId="0">
      <selection activeCell="N195" sqref="N195"/>
    </sheetView>
  </sheetViews>
  <sheetFormatPr defaultColWidth="9.33203125" defaultRowHeight="13.2" x14ac:dyDescent="0.25"/>
  <cols>
    <col min="1" max="1" width="49.109375" style="1" customWidth="1"/>
    <col min="2" max="2" width="5.6640625" style="1" customWidth="1"/>
    <col min="3" max="3" width="8.44140625" style="1" customWidth="1"/>
    <col min="4" max="4" width="8.77734375" style="1" customWidth="1"/>
    <col min="5" max="5" width="7.77734375" style="1" bestFit="1" customWidth="1"/>
    <col min="6" max="6" width="4.77734375" style="1" customWidth="1"/>
    <col min="7" max="7" width="4.6640625" style="1" customWidth="1"/>
    <col min="8" max="8" width="10.109375" style="1" customWidth="1"/>
    <col min="9" max="9" width="6.109375" style="1" customWidth="1"/>
    <col min="10" max="10" width="15.44140625" style="1" customWidth="1"/>
    <col min="11" max="11" width="12.44140625" style="1" customWidth="1"/>
    <col min="12" max="12" width="9.6640625" style="1" customWidth="1"/>
    <col min="13" max="13" width="21.77734375" style="1" bestFit="1" customWidth="1"/>
    <col min="14" max="14" width="23.109375" style="1" customWidth="1"/>
    <col min="15" max="15" width="22" style="1" customWidth="1"/>
    <col min="16" max="16" width="20.6640625" style="1" customWidth="1"/>
    <col min="17" max="16384" width="9.33203125" style="1"/>
  </cols>
  <sheetData>
    <row r="1" spans="1:16" ht="17.25" customHeight="1" x14ac:dyDescent="0.25">
      <c r="A1" s="6" t="s">
        <v>0</v>
      </c>
      <c r="B1" s="6" t="s">
        <v>0</v>
      </c>
      <c r="C1" s="6" t="s">
        <v>0</v>
      </c>
      <c r="D1" s="6" t="s">
        <v>0</v>
      </c>
      <c r="E1" s="6" t="s">
        <v>0</v>
      </c>
      <c r="F1" s="6" t="s">
        <v>0</v>
      </c>
      <c r="G1" s="7" t="s">
        <v>0</v>
      </c>
      <c r="H1" s="7" t="s">
        <v>0</v>
      </c>
      <c r="I1" s="7" t="s">
        <v>0</v>
      </c>
      <c r="J1" s="142" t="s">
        <v>498</v>
      </c>
      <c r="K1" s="143"/>
      <c r="L1" s="143"/>
      <c r="M1" s="143"/>
      <c r="N1" s="144" t="s">
        <v>499</v>
      </c>
      <c r="O1" s="144"/>
      <c r="P1" s="144"/>
    </row>
    <row r="2" spans="1:16" ht="1.5" hidden="1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138"/>
      <c r="O2" s="138"/>
      <c r="P2" s="138"/>
    </row>
    <row r="3" spans="1:16" ht="31.5" customHeight="1" x14ac:dyDescent="0.25">
      <c r="A3" s="140" t="s">
        <v>492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</row>
    <row r="4" spans="1:16" ht="18.75" customHeight="1" x14ac:dyDescent="0.25">
      <c r="A4" s="139" t="s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ht="39.6" x14ac:dyDescent="0.25">
      <c r="A5" s="8" t="s">
        <v>360</v>
      </c>
      <c r="B5" s="8" t="s">
        <v>2</v>
      </c>
      <c r="C5" s="8" t="s">
        <v>372</v>
      </c>
      <c r="D5" s="8" t="s">
        <v>373</v>
      </c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9" t="s">
        <v>8</v>
      </c>
      <c r="K5" s="9" t="s">
        <v>9</v>
      </c>
      <c r="L5" s="9" t="s">
        <v>10</v>
      </c>
      <c r="M5" s="8" t="s">
        <v>11</v>
      </c>
      <c r="N5" s="110" t="s">
        <v>486</v>
      </c>
      <c r="O5" s="110" t="s">
        <v>487</v>
      </c>
      <c r="P5" s="110" t="s">
        <v>488</v>
      </c>
    </row>
    <row r="6" spans="1:16" ht="14.4" customHeight="1" x14ac:dyDescent="0.25">
      <c r="A6" s="10" t="s">
        <v>12</v>
      </c>
      <c r="B6" s="10" t="s">
        <v>13</v>
      </c>
      <c r="C6" s="10" t="s">
        <v>14</v>
      </c>
      <c r="D6" s="10" t="s">
        <v>15</v>
      </c>
      <c r="E6" s="10" t="s">
        <v>16</v>
      </c>
      <c r="F6" s="10" t="s">
        <v>17</v>
      </c>
      <c r="G6" s="10" t="s">
        <v>18</v>
      </c>
      <c r="H6" s="10" t="s">
        <v>19</v>
      </c>
      <c r="I6" s="10" t="s">
        <v>20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>
        <v>16</v>
      </c>
    </row>
    <row r="7" spans="1:16" ht="15.6" x14ac:dyDescent="0.25">
      <c r="A7" s="11" t="s">
        <v>27</v>
      </c>
      <c r="B7" s="10" t="s">
        <v>0</v>
      </c>
      <c r="C7" s="10" t="s">
        <v>0</v>
      </c>
      <c r="D7" s="10" t="s">
        <v>0</v>
      </c>
      <c r="E7" s="10" t="s">
        <v>0</v>
      </c>
      <c r="F7" s="10" t="s">
        <v>0</v>
      </c>
      <c r="G7" s="10" t="s">
        <v>0</v>
      </c>
      <c r="H7" s="10" t="s">
        <v>0</v>
      </c>
      <c r="I7" s="10" t="s">
        <v>0</v>
      </c>
      <c r="J7" s="10" t="s">
        <v>0</v>
      </c>
      <c r="K7" s="10" t="s">
        <v>0</v>
      </c>
      <c r="L7" s="10" t="s">
        <v>0</v>
      </c>
      <c r="M7" s="118">
        <f>M8+M38+M149+M159+M186+M301+M315+M338</f>
        <v>6081462965.9066677</v>
      </c>
      <c r="N7" s="118">
        <f t="shared" ref="N7:O7" si="0">N8+N38+N149+N159+N186+N301+N315+N338</f>
        <v>1601756611.3500001</v>
      </c>
      <c r="O7" s="118">
        <f t="shared" si="0"/>
        <v>2067163998.7</v>
      </c>
      <c r="P7" s="125">
        <f t="shared" ref="P7:P25" si="1">O7/M7</f>
        <v>0.33991228924499628</v>
      </c>
    </row>
    <row r="8" spans="1:16" ht="31.2" x14ac:dyDescent="0.25">
      <c r="A8" s="11" t="s">
        <v>47</v>
      </c>
      <c r="B8" s="13" t="s">
        <v>48</v>
      </c>
      <c r="C8" s="13" t="s">
        <v>0</v>
      </c>
      <c r="D8" s="13" t="s">
        <v>0</v>
      </c>
      <c r="E8" s="13" t="s">
        <v>0</v>
      </c>
      <c r="F8" s="13" t="s">
        <v>0</v>
      </c>
      <c r="G8" s="13" t="s">
        <v>0</v>
      </c>
      <c r="H8" s="14" t="s">
        <v>0</v>
      </c>
      <c r="I8" s="14" t="s">
        <v>0</v>
      </c>
      <c r="J8" s="14" t="s">
        <v>0</v>
      </c>
      <c r="K8" s="14" t="s">
        <v>0</v>
      </c>
      <c r="L8" s="14" t="s">
        <v>0</v>
      </c>
      <c r="M8" s="118">
        <f>M9</f>
        <v>192269266.40666848</v>
      </c>
      <c r="N8" s="118">
        <f t="shared" ref="N8:O8" si="2">N9</f>
        <v>177884484.97</v>
      </c>
      <c r="O8" s="118">
        <f t="shared" si="2"/>
        <v>177884484.97</v>
      </c>
      <c r="P8" s="125">
        <f t="shared" si="1"/>
        <v>0.92518418723123819</v>
      </c>
    </row>
    <row r="9" spans="1:16" ht="31.2" x14ac:dyDescent="0.25">
      <c r="A9" s="15" t="s">
        <v>193</v>
      </c>
      <c r="B9" s="13" t="s">
        <v>48</v>
      </c>
      <c r="C9" s="13" t="s">
        <v>13</v>
      </c>
      <c r="D9" s="13" t="s">
        <v>0</v>
      </c>
      <c r="E9" s="13" t="s">
        <v>0</v>
      </c>
      <c r="F9" s="13" t="s">
        <v>0</v>
      </c>
      <c r="G9" s="13" t="s">
        <v>0</v>
      </c>
      <c r="H9" s="14" t="s">
        <v>0</v>
      </c>
      <c r="I9" s="14" t="s">
        <v>0</v>
      </c>
      <c r="J9" s="14" t="s">
        <v>0</v>
      </c>
      <c r="K9" s="14" t="s">
        <v>0</v>
      </c>
      <c r="L9" s="14" t="s">
        <v>0</v>
      </c>
      <c r="M9" s="118">
        <f>M10+M26</f>
        <v>192269266.40666848</v>
      </c>
      <c r="N9" s="118">
        <f t="shared" ref="N9:O9" si="3">N10+N26</f>
        <v>177884484.97</v>
      </c>
      <c r="O9" s="118">
        <f t="shared" si="3"/>
        <v>177884484.97</v>
      </c>
      <c r="P9" s="125">
        <f t="shared" si="1"/>
        <v>0.92518418723123819</v>
      </c>
    </row>
    <row r="10" spans="1:16" ht="31.2" x14ac:dyDescent="0.25">
      <c r="A10" s="15" t="s">
        <v>483</v>
      </c>
      <c r="B10" s="13" t="s">
        <v>48</v>
      </c>
      <c r="C10" s="13" t="s">
        <v>13</v>
      </c>
      <c r="D10" s="13" t="s">
        <v>354</v>
      </c>
      <c r="E10" s="13" t="s">
        <v>0</v>
      </c>
      <c r="F10" s="13" t="s">
        <v>0</v>
      </c>
      <c r="G10" s="13" t="s">
        <v>0</v>
      </c>
      <c r="H10" s="14" t="s">
        <v>0</v>
      </c>
      <c r="I10" s="14" t="s">
        <v>0</v>
      </c>
      <c r="J10" s="14" t="s">
        <v>0</v>
      </c>
      <c r="K10" s="14" t="s">
        <v>0</v>
      </c>
      <c r="L10" s="14" t="s">
        <v>0</v>
      </c>
      <c r="M10" s="118">
        <f>M11</f>
        <v>161257948.88</v>
      </c>
      <c r="N10" s="118">
        <f t="shared" ref="M10:O24" si="4">N11</f>
        <v>151838533.22</v>
      </c>
      <c r="O10" s="118">
        <f t="shared" si="4"/>
        <v>151838533.22</v>
      </c>
      <c r="P10" s="125">
        <f t="shared" si="1"/>
        <v>0.94158789860951631</v>
      </c>
    </row>
    <row r="11" spans="1:16" ht="31.2" x14ac:dyDescent="0.25">
      <c r="A11" s="11" t="s">
        <v>359</v>
      </c>
      <c r="B11" s="13" t="s">
        <v>48</v>
      </c>
      <c r="C11" s="13" t="s">
        <v>13</v>
      </c>
      <c r="D11" s="13" t="s">
        <v>354</v>
      </c>
      <c r="E11" s="13" t="s">
        <v>353</v>
      </c>
      <c r="F11" s="13" t="s">
        <v>0</v>
      </c>
      <c r="G11" s="13" t="s">
        <v>0</v>
      </c>
      <c r="H11" s="14" t="s">
        <v>0</v>
      </c>
      <c r="I11" s="14" t="s">
        <v>0</v>
      </c>
      <c r="J11" s="14" t="s">
        <v>0</v>
      </c>
      <c r="K11" s="14" t="s">
        <v>0</v>
      </c>
      <c r="L11" s="14" t="s">
        <v>0</v>
      </c>
      <c r="M11" s="118">
        <f t="shared" si="4"/>
        <v>161257948.88</v>
      </c>
      <c r="N11" s="118">
        <f t="shared" si="4"/>
        <v>151838533.22</v>
      </c>
      <c r="O11" s="118">
        <f t="shared" si="4"/>
        <v>151838533.22</v>
      </c>
      <c r="P11" s="125">
        <f t="shared" si="1"/>
        <v>0.94158789860951631</v>
      </c>
    </row>
    <row r="12" spans="1:16" ht="46.8" x14ac:dyDescent="0.25">
      <c r="A12" s="16" t="s">
        <v>358</v>
      </c>
      <c r="B12" s="13" t="s">
        <v>48</v>
      </c>
      <c r="C12" s="13" t="s">
        <v>13</v>
      </c>
      <c r="D12" s="13" t="s">
        <v>354</v>
      </c>
      <c r="E12" s="13" t="s">
        <v>353</v>
      </c>
      <c r="F12" s="13" t="s">
        <v>24</v>
      </c>
      <c r="G12" s="13" t="s">
        <v>0</v>
      </c>
      <c r="H12" s="13" t="s">
        <v>0</v>
      </c>
      <c r="I12" s="13" t="s">
        <v>0</v>
      </c>
      <c r="J12" s="13" t="s">
        <v>0</v>
      </c>
      <c r="K12" s="13" t="s">
        <v>0</v>
      </c>
      <c r="L12" s="13" t="s">
        <v>0</v>
      </c>
      <c r="M12" s="118">
        <f t="shared" si="4"/>
        <v>161257948.88</v>
      </c>
      <c r="N12" s="118">
        <f t="shared" si="4"/>
        <v>151838533.22</v>
      </c>
      <c r="O12" s="118">
        <f t="shared" si="4"/>
        <v>151838533.22</v>
      </c>
      <c r="P12" s="125">
        <f t="shared" si="1"/>
        <v>0.94158789860951631</v>
      </c>
    </row>
    <row r="13" spans="1:16" ht="31.2" x14ac:dyDescent="0.25">
      <c r="A13" s="16" t="s">
        <v>357</v>
      </c>
      <c r="B13" s="13" t="s">
        <v>48</v>
      </c>
      <c r="C13" s="13" t="s">
        <v>13</v>
      </c>
      <c r="D13" s="13" t="s">
        <v>354</v>
      </c>
      <c r="E13" s="13" t="s">
        <v>353</v>
      </c>
      <c r="F13" s="13" t="s">
        <v>24</v>
      </c>
      <c r="G13" s="13" t="s">
        <v>36</v>
      </c>
      <c r="H13" s="13" t="s">
        <v>0</v>
      </c>
      <c r="I13" s="13" t="s">
        <v>0</v>
      </c>
      <c r="J13" s="13" t="s">
        <v>0</v>
      </c>
      <c r="K13" s="13" t="s">
        <v>0</v>
      </c>
      <c r="L13" s="13" t="s">
        <v>0</v>
      </c>
      <c r="M13" s="118">
        <f>M14+M18+M22</f>
        <v>161257948.88</v>
      </c>
      <c r="N13" s="118">
        <f t="shared" ref="N13:O13" si="5">N14+N18+N22</f>
        <v>151838533.22</v>
      </c>
      <c r="O13" s="118">
        <f t="shared" si="5"/>
        <v>151838533.22</v>
      </c>
      <c r="P13" s="125">
        <f t="shared" si="1"/>
        <v>0.94158789860951631</v>
      </c>
    </row>
    <row r="14" spans="1:16" ht="31.2" x14ac:dyDescent="0.25">
      <c r="A14" s="11" t="s">
        <v>356</v>
      </c>
      <c r="B14" s="13" t="s">
        <v>48</v>
      </c>
      <c r="C14" s="13" t="s">
        <v>13</v>
      </c>
      <c r="D14" s="13" t="s">
        <v>354</v>
      </c>
      <c r="E14" s="13" t="s">
        <v>353</v>
      </c>
      <c r="F14" s="13" t="s">
        <v>24</v>
      </c>
      <c r="G14" s="13" t="s">
        <v>36</v>
      </c>
      <c r="H14" s="13" t="s">
        <v>352</v>
      </c>
      <c r="I14" s="14" t="s">
        <v>0</v>
      </c>
      <c r="J14" s="14" t="s">
        <v>0</v>
      </c>
      <c r="K14" s="14" t="s">
        <v>0</v>
      </c>
      <c r="L14" s="14" t="s">
        <v>0</v>
      </c>
      <c r="M14" s="118">
        <f>M15</f>
        <v>68306130.700000003</v>
      </c>
      <c r="N14" s="118">
        <f t="shared" si="4"/>
        <v>108243886.76000001</v>
      </c>
      <c r="O14" s="118">
        <f t="shared" si="4"/>
        <v>108243886.76000001</v>
      </c>
      <c r="P14" s="125">
        <f t="shared" si="1"/>
        <v>1.5846877234988805</v>
      </c>
    </row>
    <row r="15" spans="1:16" ht="46.8" x14ac:dyDescent="0.25">
      <c r="A15" s="11" t="s">
        <v>197</v>
      </c>
      <c r="B15" s="13" t="s">
        <v>48</v>
      </c>
      <c r="C15" s="13" t="s">
        <v>13</v>
      </c>
      <c r="D15" s="13" t="s">
        <v>354</v>
      </c>
      <c r="E15" s="13" t="s">
        <v>353</v>
      </c>
      <c r="F15" s="13" t="s">
        <v>24</v>
      </c>
      <c r="G15" s="13" t="s">
        <v>36</v>
      </c>
      <c r="H15" s="13" t="s">
        <v>352</v>
      </c>
      <c r="I15" s="13" t="s">
        <v>196</v>
      </c>
      <c r="J15" s="13" t="s">
        <v>0</v>
      </c>
      <c r="K15" s="13" t="s">
        <v>0</v>
      </c>
      <c r="L15" s="13" t="s">
        <v>0</v>
      </c>
      <c r="M15" s="118">
        <f>M16</f>
        <v>68306130.700000003</v>
      </c>
      <c r="N15" s="118">
        <f t="shared" si="4"/>
        <v>108243886.76000001</v>
      </c>
      <c r="O15" s="118">
        <f t="shared" si="4"/>
        <v>108243886.76000001</v>
      </c>
      <c r="P15" s="125">
        <f t="shared" si="1"/>
        <v>1.5846877234988805</v>
      </c>
    </row>
    <row r="16" spans="1:16" ht="15.6" x14ac:dyDescent="0.25">
      <c r="A16" s="11" t="s">
        <v>212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18">
        <f t="shared" si="4"/>
        <v>68306130.700000003</v>
      </c>
      <c r="N16" s="118">
        <f t="shared" si="4"/>
        <v>108243886.76000001</v>
      </c>
      <c r="O16" s="118">
        <f t="shared" si="4"/>
        <v>108243886.76000001</v>
      </c>
      <c r="P16" s="125">
        <f t="shared" si="1"/>
        <v>1.5846877234988805</v>
      </c>
    </row>
    <row r="17" spans="1:16" ht="62.4" x14ac:dyDescent="0.25">
      <c r="A17" s="18" t="s">
        <v>355</v>
      </c>
      <c r="B17" s="10" t="s">
        <v>48</v>
      </c>
      <c r="C17" s="10" t="s">
        <v>13</v>
      </c>
      <c r="D17" s="10" t="s">
        <v>354</v>
      </c>
      <c r="E17" s="10" t="s">
        <v>353</v>
      </c>
      <c r="F17" s="10" t="s">
        <v>24</v>
      </c>
      <c r="G17" s="10" t="s">
        <v>36</v>
      </c>
      <c r="H17" s="10" t="s">
        <v>352</v>
      </c>
      <c r="I17" s="10" t="s">
        <v>196</v>
      </c>
      <c r="J17" s="19" t="s">
        <v>134</v>
      </c>
      <c r="K17" s="20">
        <v>130</v>
      </c>
      <c r="L17" s="19">
        <v>2022</v>
      </c>
      <c r="M17" s="119">
        <v>68306130.700000003</v>
      </c>
      <c r="N17" s="117">
        <v>108243886.76000001</v>
      </c>
      <c r="O17" s="117">
        <v>108243886.76000001</v>
      </c>
      <c r="P17" s="125">
        <f t="shared" si="1"/>
        <v>1.5846877234988805</v>
      </c>
    </row>
    <row r="18" spans="1:16" ht="78" x14ac:dyDescent="0.25">
      <c r="A18" s="15" t="s">
        <v>429</v>
      </c>
      <c r="B18" s="13" t="s">
        <v>48</v>
      </c>
      <c r="C18" s="13" t="s">
        <v>13</v>
      </c>
      <c r="D18" s="13" t="s">
        <v>354</v>
      </c>
      <c r="E18" s="13" t="s">
        <v>353</v>
      </c>
      <c r="F18" s="13" t="s">
        <v>24</v>
      </c>
      <c r="G18" s="13" t="s">
        <v>36</v>
      </c>
      <c r="H18" s="21" t="s">
        <v>428</v>
      </c>
      <c r="I18" s="14" t="s">
        <v>0</v>
      </c>
      <c r="J18" s="14" t="s">
        <v>0</v>
      </c>
      <c r="K18" s="14" t="s">
        <v>0</v>
      </c>
      <c r="L18" s="14" t="s">
        <v>0</v>
      </c>
      <c r="M18" s="118">
        <f t="shared" si="4"/>
        <v>43594646.460000001</v>
      </c>
      <c r="N18" s="118">
        <f t="shared" si="4"/>
        <v>43594646.460000001</v>
      </c>
      <c r="O18" s="118">
        <f t="shared" si="4"/>
        <v>43594646.460000001</v>
      </c>
      <c r="P18" s="125">
        <f t="shared" si="1"/>
        <v>1</v>
      </c>
    </row>
    <row r="19" spans="1:16" ht="46.8" x14ac:dyDescent="0.25">
      <c r="A19" s="11" t="s">
        <v>197</v>
      </c>
      <c r="B19" s="13" t="s">
        <v>48</v>
      </c>
      <c r="C19" s="13" t="s">
        <v>13</v>
      </c>
      <c r="D19" s="13" t="s">
        <v>354</v>
      </c>
      <c r="E19" s="13" t="s">
        <v>353</v>
      </c>
      <c r="F19" s="13" t="s">
        <v>24</v>
      </c>
      <c r="G19" s="13" t="s">
        <v>36</v>
      </c>
      <c r="H19" s="21" t="s">
        <v>428</v>
      </c>
      <c r="I19" s="13" t="s">
        <v>196</v>
      </c>
      <c r="J19" s="13" t="s">
        <v>0</v>
      </c>
      <c r="K19" s="13" t="s">
        <v>0</v>
      </c>
      <c r="L19" s="13" t="s">
        <v>0</v>
      </c>
      <c r="M19" s="118">
        <f t="shared" si="4"/>
        <v>43594646.460000001</v>
      </c>
      <c r="N19" s="118">
        <f t="shared" si="4"/>
        <v>43594646.460000001</v>
      </c>
      <c r="O19" s="118">
        <f t="shared" si="4"/>
        <v>43594646.460000001</v>
      </c>
      <c r="P19" s="125">
        <f t="shared" si="1"/>
        <v>1</v>
      </c>
    </row>
    <row r="20" spans="1:16" ht="15.6" x14ac:dyDescent="0.25">
      <c r="A20" s="11" t="s">
        <v>212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18">
        <f t="shared" si="4"/>
        <v>43594646.460000001</v>
      </c>
      <c r="N20" s="118">
        <f t="shared" si="4"/>
        <v>43594646.460000001</v>
      </c>
      <c r="O20" s="118">
        <f t="shared" si="4"/>
        <v>43594646.460000001</v>
      </c>
      <c r="P20" s="125">
        <f t="shared" si="1"/>
        <v>1</v>
      </c>
    </row>
    <row r="21" spans="1:16" ht="62.4" x14ac:dyDescent="0.25">
      <c r="A21" s="18" t="s">
        <v>355</v>
      </c>
      <c r="B21" s="10" t="s">
        <v>48</v>
      </c>
      <c r="C21" s="10" t="s">
        <v>13</v>
      </c>
      <c r="D21" s="10" t="s">
        <v>354</v>
      </c>
      <c r="E21" s="10" t="s">
        <v>353</v>
      </c>
      <c r="F21" s="10" t="s">
        <v>24</v>
      </c>
      <c r="G21" s="10" t="s">
        <v>36</v>
      </c>
      <c r="H21" s="22" t="s">
        <v>428</v>
      </c>
      <c r="I21" s="10" t="s">
        <v>196</v>
      </c>
      <c r="J21" s="19" t="s">
        <v>134</v>
      </c>
      <c r="K21" s="20">
        <v>130</v>
      </c>
      <c r="L21" s="19">
        <v>2022</v>
      </c>
      <c r="M21" s="119">
        <v>43594646.460000001</v>
      </c>
      <c r="N21" s="117">
        <v>43594646.460000001</v>
      </c>
      <c r="O21" s="117">
        <v>43594646.460000001</v>
      </c>
      <c r="P21" s="125">
        <f t="shared" si="1"/>
        <v>1</v>
      </c>
    </row>
    <row r="22" spans="1:16" ht="109.2" x14ac:dyDescent="0.25">
      <c r="A22" s="15" t="s">
        <v>485</v>
      </c>
      <c r="B22" s="13" t="s">
        <v>48</v>
      </c>
      <c r="C22" s="13" t="s">
        <v>13</v>
      </c>
      <c r="D22" s="13" t="s">
        <v>354</v>
      </c>
      <c r="E22" s="13" t="s">
        <v>353</v>
      </c>
      <c r="F22" s="13" t="s">
        <v>24</v>
      </c>
      <c r="G22" s="13" t="s">
        <v>36</v>
      </c>
      <c r="H22" s="21" t="s">
        <v>484</v>
      </c>
      <c r="I22" s="14" t="s">
        <v>0</v>
      </c>
      <c r="J22" s="14" t="s">
        <v>0</v>
      </c>
      <c r="K22" s="14" t="s">
        <v>0</v>
      </c>
      <c r="L22" s="14" t="s">
        <v>0</v>
      </c>
      <c r="M22" s="118">
        <f t="shared" si="4"/>
        <v>49357171.719999999</v>
      </c>
      <c r="N22" s="118">
        <f t="shared" si="4"/>
        <v>0</v>
      </c>
      <c r="O22" s="118">
        <f t="shared" si="4"/>
        <v>0</v>
      </c>
      <c r="P22" s="125">
        <f t="shared" si="1"/>
        <v>0</v>
      </c>
    </row>
    <row r="23" spans="1:16" ht="46.8" x14ac:dyDescent="0.25">
      <c r="A23" s="11" t="s">
        <v>197</v>
      </c>
      <c r="B23" s="13" t="s">
        <v>48</v>
      </c>
      <c r="C23" s="13" t="s">
        <v>13</v>
      </c>
      <c r="D23" s="13" t="s">
        <v>354</v>
      </c>
      <c r="E23" s="13" t="s">
        <v>353</v>
      </c>
      <c r="F23" s="13" t="s">
        <v>24</v>
      </c>
      <c r="G23" s="13" t="s">
        <v>36</v>
      </c>
      <c r="H23" s="21" t="s">
        <v>484</v>
      </c>
      <c r="I23" s="13" t="s">
        <v>196</v>
      </c>
      <c r="J23" s="13" t="s">
        <v>0</v>
      </c>
      <c r="K23" s="13" t="s">
        <v>0</v>
      </c>
      <c r="L23" s="13" t="s">
        <v>0</v>
      </c>
      <c r="M23" s="118">
        <f t="shared" si="4"/>
        <v>49357171.719999999</v>
      </c>
      <c r="N23" s="118">
        <f t="shared" si="4"/>
        <v>0</v>
      </c>
      <c r="O23" s="118">
        <f t="shared" si="4"/>
        <v>0</v>
      </c>
      <c r="P23" s="125">
        <f t="shared" si="1"/>
        <v>0</v>
      </c>
    </row>
    <row r="24" spans="1:16" ht="15.6" x14ac:dyDescent="0.25">
      <c r="A24" s="11" t="s">
        <v>212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18">
        <f t="shared" si="4"/>
        <v>49357171.719999999</v>
      </c>
      <c r="N24" s="118">
        <f t="shared" si="4"/>
        <v>0</v>
      </c>
      <c r="O24" s="118">
        <f t="shared" si="4"/>
        <v>0</v>
      </c>
      <c r="P24" s="125">
        <f t="shared" si="1"/>
        <v>0</v>
      </c>
    </row>
    <row r="25" spans="1:16" ht="62.4" x14ac:dyDescent="0.25">
      <c r="A25" s="18" t="s">
        <v>355</v>
      </c>
      <c r="B25" s="10" t="s">
        <v>48</v>
      </c>
      <c r="C25" s="10" t="s">
        <v>13</v>
      </c>
      <c r="D25" s="10" t="s">
        <v>354</v>
      </c>
      <c r="E25" s="10" t="s">
        <v>353</v>
      </c>
      <c r="F25" s="10" t="s">
        <v>24</v>
      </c>
      <c r="G25" s="10" t="s">
        <v>36</v>
      </c>
      <c r="H25" s="22" t="s">
        <v>484</v>
      </c>
      <c r="I25" s="10" t="s">
        <v>196</v>
      </c>
      <c r="J25" s="19" t="s">
        <v>134</v>
      </c>
      <c r="K25" s="20">
        <v>130</v>
      </c>
      <c r="L25" s="19">
        <v>2022</v>
      </c>
      <c r="M25" s="119">
        <v>49357171.719999999</v>
      </c>
      <c r="N25" s="117">
        <v>0</v>
      </c>
      <c r="O25" s="117">
        <v>0</v>
      </c>
      <c r="P25" s="125">
        <f t="shared" si="1"/>
        <v>0</v>
      </c>
    </row>
    <row r="26" spans="1:16" ht="46.8" x14ac:dyDescent="0.25">
      <c r="A26" s="11" t="s">
        <v>49</v>
      </c>
      <c r="B26" s="13" t="s">
        <v>48</v>
      </c>
      <c r="C26" s="13" t="s">
        <v>13</v>
      </c>
      <c r="D26" s="13" t="s">
        <v>50</v>
      </c>
      <c r="E26" s="13" t="s">
        <v>0</v>
      </c>
      <c r="F26" s="13" t="s">
        <v>0</v>
      </c>
      <c r="G26" s="13" t="s">
        <v>0</v>
      </c>
      <c r="H26" s="14" t="s">
        <v>0</v>
      </c>
      <c r="I26" s="14" t="s">
        <v>0</v>
      </c>
      <c r="J26" s="14" t="s">
        <v>0</v>
      </c>
      <c r="K26" s="14" t="s">
        <v>0</v>
      </c>
      <c r="L26" s="14" t="s">
        <v>0</v>
      </c>
      <c r="M26" s="118">
        <f t="shared" ref="M26:O31" si="6">M27</f>
        <v>31011317.526668482</v>
      </c>
      <c r="N26" s="118">
        <f t="shared" si="6"/>
        <v>26045951.75</v>
      </c>
      <c r="O26" s="118">
        <f t="shared" si="6"/>
        <v>26045951.75</v>
      </c>
      <c r="P26" s="125">
        <f t="shared" ref="P26:P32" si="7">O26/M26</f>
        <v>0.83988536532191937</v>
      </c>
    </row>
    <row r="27" spans="1:16" ht="15.6" x14ac:dyDescent="0.25">
      <c r="A27" s="11" t="s">
        <v>32</v>
      </c>
      <c r="B27" s="13" t="s">
        <v>48</v>
      </c>
      <c r="C27" s="13" t="s">
        <v>13</v>
      </c>
      <c r="D27" s="13" t="s">
        <v>50</v>
      </c>
      <c r="E27" s="13" t="s">
        <v>33</v>
      </c>
      <c r="F27" s="13" t="s">
        <v>0</v>
      </c>
      <c r="G27" s="13" t="s">
        <v>0</v>
      </c>
      <c r="H27" s="14" t="s">
        <v>0</v>
      </c>
      <c r="I27" s="14" t="s">
        <v>0</v>
      </c>
      <c r="J27" s="14" t="s">
        <v>0</v>
      </c>
      <c r="K27" s="14" t="s">
        <v>0</v>
      </c>
      <c r="L27" s="14" t="s">
        <v>0</v>
      </c>
      <c r="M27" s="118">
        <f t="shared" si="6"/>
        <v>31011317.526668482</v>
      </c>
      <c r="N27" s="118">
        <f t="shared" si="6"/>
        <v>26045951.75</v>
      </c>
      <c r="O27" s="118">
        <f t="shared" si="6"/>
        <v>26045951.75</v>
      </c>
      <c r="P27" s="125">
        <f t="shared" si="7"/>
        <v>0.83988536532191937</v>
      </c>
    </row>
    <row r="28" spans="1:16" ht="15.6" x14ac:dyDescent="0.25">
      <c r="A28" s="16" t="s">
        <v>52</v>
      </c>
      <c r="B28" s="13" t="s">
        <v>48</v>
      </c>
      <c r="C28" s="13" t="s">
        <v>13</v>
      </c>
      <c r="D28" s="13" t="s">
        <v>50</v>
      </c>
      <c r="E28" s="13" t="s">
        <v>33</v>
      </c>
      <c r="F28" s="13" t="s">
        <v>53</v>
      </c>
      <c r="G28" s="13" t="s">
        <v>0</v>
      </c>
      <c r="H28" s="13" t="s">
        <v>0</v>
      </c>
      <c r="I28" s="13" t="s">
        <v>0</v>
      </c>
      <c r="J28" s="13" t="s">
        <v>0</v>
      </c>
      <c r="K28" s="13" t="s">
        <v>0</v>
      </c>
      <c r="L28" s="13" t="s">
        <v>0</v>
      </c>
      <c r="M28" s="118">
        <f t="shared" si="6"/>
        <v>31011317.526668482</v>
      </c>
      <c r="N28" s="118">
        <f t="shared" si="6"/>
        <v>26045951.75</v>
      </c>
      <c r="O28" s="118">
        <f t="shared" si="6"/>
        <v>26045951.75</v>
      </c>
      <c r="P28" s="125">
        <f t="shared" si="7"/>
        <v>0.83988536532191937</v>
      </c>
    </row>
    <row r="29" spans="1:16" ht="15.6" x14ac:dyDescent="0.25">
      <c r="A29" s="16" t="s">
        <v>54</v>
      </c>
      <c r="B29" s="13" t="s">
        <v>48</v>
      </c>
      <c r="C29" s="13" t="s">
        <v>13</v>
      </c>
      <c r="D29" s="13" t="s">
        <v>50</v>
      </c>
      <c r="E29" s="13" t="s">
        <v>33</v>
      </c>
      <c r="F29" s="13" t="s">
        <v>53</v>
      </c>
      <c r="G29" s="13" t="s">
        <v>55</v>
      </c>
      <c r="H29" s="13" t="s">
        <v>0</v>
      </c>
      <c r="I29" s="13" t="s">
        <v>0</v>
      </c>
      <c r="J29" s="13" t="s">
        <v>0</v>
      </c>
      <c r="K29" s="13" t="s">
        <v>0</v>
      </c>
      <c r="L29" s="13" t="s">
        <v>0</v>
      </c>
      <c r="M29" s="118">
        <f>M30+M34</f>
        <v>31011317.526668482</v>
      </c>
      <c r="N29" s="118">
        <f t="shared" ref="N29:O29" si="8">N30+N34</f>
        <v>26045951.75</v>
      </c>
      <c r="O29" s="118">
        <f t="shared" si="8"/>
        <v>26045951.75</v>
      </c>
      <c r="P29" s="125">
        <f t="shared" si="7"/>
        <v>0.83988536532191937</v>
      </c>
    </row>
    <row r="30" spans="1:16" ht="31.2" x14ac:dyDescent="0.25">
      <c r="A30" s="11" t="s">
        <v>56</v>
      </c>
      <c r="B30" s="13" t="s">
        <v>48</v>
      </c>
      <c r="C30" s="13" t="s">
        <v>13</v>
      </c>
      <c r="D30" s="13" t="s">
        <v>50</v>
      </c>
      <c r="E30" s="13" t="s">
        <v>33</v>
      </c>
      <c r="F30" s="13" t="s">
        <v>53</v>
      </c>
      <c r="G30" s="13" t="s">
        <v>55</v>
      </c>
      <c r="H30" s="13" t="s">
        <v>57</v>
      </c>
      <c r="I30" s="14" t="s">
        <v>0</v>
      </c>
      <c r="J30" s="14" t="s">
        <v>0</v>
      </c>
      <c r="K30" s="14" t="s">
        <v>0</v>
      </c>
      <c r="L30" s="14" t="s">
        <v>0</v>
      </c>
      <c r="M30" s="118">
        <f t="shared" si="6"/>
        <v>27081620</v>
      </c>
      <c r="N30" s="118">
        <f t="shared" si="6"/>
        <v>26045951.75</v>
      </c>
      <c r="O30" s="118">
        <f t="shared" si="6"/>
        <v>26045951.75</v>
      </c>
      <c r="P30" s="125">
        <f t="shared" si="7"/>
        <v>0.96175752226048516</v>
      </c>
    </row>
    <row r="31" spans="1:16" ht="46.8" x14ac:dyDescent="0.25">
      <c r="A31" s="11" t="s">
        <v>197</v>
      </c>
      <c r="B31" s="13" t="s">
        <v>48</v>
      </c>
      <c r="C31" s="13" t="s">
        <v>13</v>
      </c>
      <c r="D31" s="13" t="s">
        <v>50</v>
      </c>
      <c r="E31" s="13" t="s">
        <v>33</v>
      </c>
      <c r="F31" s="13" t="s">
        <v>53</v>
      </c>
      <c r="G31" s="13" t="s">
        <v>55</v>
      </c>
      <c r="H31" s="13" t="s">
        <v>57</v>
      </c>
      <c r="I31" s="13" t="s">
        <v>196</v>
      </c>
      <c r="J31" s="13" t="s">
        <v>0</v>
      </c>
      <c r="K31" s="13" t="s">
        <v>0</v>
      </c>
      <c r="L31" s="13" t="s">
        <v>0</v>
      </c>
      <c r="M31" s="118">
        <f>M32</f>
        <v>27081620</v>
      </c>
      <c r="N31" s="118">
        <f t="shared" si="6"/>
        <v>26045951.75</v>
      </c>
      <c r="O31" s="118">
        <f t="shared" si="6"/>
        <v>26045951.75</v>
      </c>
      <c r="P31" s="125">
        <f t="shared" si="7"/>
        <v>0.96175752226048516</v>
      </c>
    </row>
    <row r="32" spans="1:16" ht="15.6" x14ac:dyDescent="0.25">
      <c r="A32" s="15" t="s">
        <v>201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18">
        <f t="shared" ref="M32:O32" si="9">M33</f>
        <v>27081620</v>
      </c>
      <c r="N32" s="118">
        <f t="shared" si="9"/>
        <v>26045951.75</v>
      </c>
      <c r="O32" s="118">
        <f t="shared" si="9"/>
        <v>26045951.75</v>
      </c>
      <c r="P32" s="125">
        <f t="shared" si="7"/>
        <v>0.96175752226048516</v>
      </c>
    </row>
    <row r="33" spans="1:16" ht="78" x14ac:dyDescent="0.25">
      <c r="A33" s="23" t="s">
        <v>351</v>
      </c>
      <c r="B33" s="10" t="s">
        <v>48</v>
      </c>
      <c r="C33" s="10" t="s">
        <v>13</v>
      </c>
      <c r="D33" s="10" t="s">
        <v>50</v>
      </c>
      <c r="E33" s="10" t="s">
        <v>33</v>
      </c>
      <c r="F33" s="10" t="s">
        <v>53</v>
      </c>
      <c r="G33" s="10" t="s">
        <v>55</v>
      </c>
      <c r="H33" s="10" t="s">
        <v>57</v>
      </c>
      <c r="I33" s="10" t="s">
        <v>196</v>
      </c>
      <c r="J33" s="9" t="s">
        <v>58</v>
      </c>
      <c r="K33" s="24">
        <v>1.23</v>
      </c>
      <c r="L33" s="19">
        <v>2022</v>
      </c>
      <c r="M33" s="119">
        <v>27081620</v>
      </c>
      <c r="N33" s="117">
        <v>26045951.75</v>
      </c>
      <c r="O33" s="117">
        <v>26045951.75</v>
      </c>
      <c r="P33" s="125">
        <f>O33/M33</f>
        <v>0.96175752226048516</v>
      </c>
    </row>
    <row r="34" spans="1:16" ht="15.6" x14ac:dyDescent="0.25">
      <c r="A34" s="11"/>
      <c r="B34" s="13" t="s">
        <v>48</v>
      </c>
      <c r="C34" s="13" t="s">
        <v>13</v>
      </c>
      <c r="D34" s="13" t="s">
        <v>50</v>
      </c>
      <c r="E34" s="13" t="s">
        <v>33</v>
      </c>
      <c r="F34" s="13" t="s">
        <v>53</v>
      </c>
      <c r="G34" s="13" t="s">
        <v>55</v>
      </c>
      <c r="H34" s="21" t="s">
        <v>468</v>
      </c>
      <c r="I34" s="14" t="s">
        <v>0</v>
      </c>
      <c r="J34" s="14" t="s">
        <v>0</v>
      </c>
      <c r="K34" s="14" t="s">
        <v>0</v>
      </c>
      <c r="L34" s="14" t="s">
        <v>0</v>
      </c>
      <c r="M34" s="118">
        <f t="shared" ref="M34:O35" si="10">M35</f>
        <v>3929697.5266684811</v>
      </c>
      <c r="N34" s="118">
        <f t="shared" si="10"/>
        <v>0</v>
      </c>
      <c r="O34" s="118">
        <f t="shared" si="10"/>
        <v>0</v>
      </c>
      <c r="P34" s="125">
        <f t="shared" ref="P34:P77" si="11">O34/M34</f>
        <v>0</v>
      </c>
    </row>
    <row r="35" spans="1:16" ht="46.8" x14ac:dyDescent="0.25">
      <c r="A35" s="11" t="s">
        <v>197</v>
      </c>
      <c r="B35" s="13" t="s">
        <v>48</v>
      </c>
      <c r="C35" s="13" t="s">
        <v>13</v>
      </c>
      <c r="D35" s="13" t="s">
        <v>50</v>
      </c>
      <c r="E35" s="13" t="s">
        <v>33</v>
      </c>
      <c r="F35" s="13" t="s">
        <v>53</v>
      </c>
      <c r="G35" s="13" t="s">
        <v>55</v>
      </c>
      <c r="H35" s="21" t="s">
        <v>468</v>
      </c>
      <c r="I35" s="13" t="s">
        <v>196</v>
      </c>
      <c r="J35" s="13" t="s">
        <v>0</v>
      </c>
      <c r="K35" s="13" t="s">
        <v>0</v>
      </c>
      <c r="L35" s="13" t="s">
        <v>0</v>
      </c>
      <c r="M35" s="118">
        <f>M36</f>
        <v>3929697.5266684811</v>
      </c>
      <c r="N35" s="118">
        <f t="shared" si="10"/>
        <v>0</v>
      </c>
      <c r="O35" s="118">
        <f t="shared" si="10"/>
        <v>0</v>
      </c>
      <c r="P35" s="125">
        <f t="shared" si="11"/>
        <v>0</v>
      </c>
    </row>
    <row r="36" spans="1:16" ht="15.6" x14ac:dyDescent="0.25">
      <c r="A36" s="15" t="s">
        <v>201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18">
        <f t="shared" ref="M36:O36" si="12">M37</f>
        <v>3929697.5266684811</v>
      </c>
      <c r="N36" s="118">
        <f t="shared" si="12"/>
        <v>0</v>
      </c>
      <c r="O36" s="118">
        <f t="shared" si="12"/>
        <v>0</v>
      </c>
      <c r="P36" s="125">
        <f t="shared" si="11"/>
        <v>0</v>
      </c>
    </row>
    <row r="37" spans="1:16" ht="87.75" customHeight="1" x14ac:dyDescent="0.25">
      <c r="A37" s="23" t="s">
        <v>351</v>
      </c>
      <c r="B37" s="10" t="s">
        <v>48</v>
      </c>
      <c r="C37" s="10" t="s">
        <v>13</v>
      </c>
      <c r="D37" s="10" t="s">
        <v>50</v>
      </c>
      <c r="E37" s="10" t="s">
        <v>33</v>
      </c>
      <c r="F37" s="10" t="s">
        <v>53</v>
      </c>
      <c r="G37" s="10" t="s">
        <v>55</v>
      </c>
      <c r="H37" s="10" t="s">
        <v>468</v>
      </c>
      <c r="I37" s="10" t="s">
        <v>196</v>
      </c>
      <c r="J37" s="9" t="s">
        <v>58</v>
      </c>
      <c r="K37" s="24">
        <v>1.23</v>
      </c>
      <c r="L37" s="19">
        <v>2022</v>
      </c>
      <c r="M37" s="119">
        <v>3929697.5266684811</v>
      </c>
      <c r="N37" s="117">
        <v>0</v>
      </c>
      <c r="O37" s="117">
        <v>0</v>
      </c>
      <c r="P37" s="125">
        <f t="shared" si="11"/>
        <v>0</v>
      </c>
    </row>
    <row r="38" spans="1:16" ht="46.8" x14ac:dyDescent="0.25">
      <c r="A38" s="11" t="s">
        <v>61</v>
      </c>
      <c r="B38" s="13" t="s">
        <v>22</v>
      </c>
      <c r="C38" s="13" t="s">
        <v>0</v>
      </c>
      <c r="D38" s="13" t="s">
        <v>0</v>
      </c>
      <c r="E38" s="13" t="s">
        <v>0</v>
      </c>
      <c r="F38" s="13" t="s">
        <v>0</v>
      </c>
      <c r="G38" s="13" t="s">
        <v>0</v>
      </c>
      <c r="H38" s="14" t="s">
        <v>0</v>
      </c>
      <c r="I38" s="14" t="s">
        <v>0</v>
      </c>
      <c r="J38" s="14" t="s">
        <v>0</v>
      </c>
      <c r="K38" s="14" t="s">
        <v>0</v>
      </c>
      <c r="L38" s="14" t="s">
        <v>0</v>
      </c>
      <c r="M38" s="118">
        <f>M39+M118</f>
        <v>834953281.81999993</v>
      </c>
      <c r="N38" s="118">
        <f t="shared" ref="N38:O38" si="13">N39+N118</f>
        <v>161011186</v>
      </c>
      <c r="O38" s="118">
        <f t="shared" si="13"/>
        <v>311859234.61000001</v>
      </c>
      <c r="P38" s="125">
        <f t="shared" si="11"/>
        <v>0.37350501087943616</v>
      </c>
    </row>
    <row r="39" spans="1:16" ht="31.2" x14ac:dyDescent="0.25">
      <c r="A39" s="15" t="s">
        <v>179</v>
      </c>
      <c r="B39" s="21" t="s">
        <v>22</v>
      </c>
      <c r="C39" s="21" t="s">
        <v>12</v>
      </c>
      <c r="D39" s="21" t="s">
        <v>0</v>
      </c>
      <c r="E39" s="21" t="s">
        <v>0</v>
      </c>
      <c r="F39" s="21" t="s">
        <v>0</v>
      </c>
      <c r="G39" s="21" t="s">
        <v>0</v>
      </c>
      <c r="H39" s="25" t="s">
        <v>0</v>
      </c>
      <c r="I39" s="25" t="s">
        <v>0</v>
      </c>
      <c r="J39" s="25" t="s">
        <v>0</v>
      </c>
      <c r="K39" s="25" t="s">
        <v>0</v>
      </c>
      <c r="L39" s="25" t="s">
        <v>0</v>
      </c>
      <c r="M39" s="118">
        <f>M40</f>
        <v>419671631.99999994</v>
      </c>
      <c r="N39" s="118">
        <f t="shared" ref="N39:O42" si="14">N40</f>
        <v>147049055.84999999</v>
      </c>
      <c r="O39" s="118">
        <f t="shared" si="14"/>
        <v>195603560.44</v>
      </c>
      <c r="P39" s="125">
        <f t="shared" si="11"/>
        <v>0.4660871632133573</v>
      </c>
    </row>
    <row r="40" spans="1:16" ht="31.2" x14ac:dyDescent="0.25">
      <c r="A40" s="15" t="s">
        <v>350</v>
      </c>
      <c r="B40" s="21" t="s">
        <v>22</v>
      </c>
      <c r="C40" s="21" t="s">
        <v>12</v>
      </c>
      <c r="D40" s="21" t="s">
        <v>296</v>
      </c>
      <c r="E40" s="21" t="s">
        <v>0</v>
      </c>
      <c r="F40" s="21" t="s">
        <v>0</v>
      </c>
      <c r="G40" s="21" t="s">
        <v>0</v>
      </c>
      <c r="H40" s="25" t="s">
        <v>0</v>
      </c>
      <c r="I40" s="25" t="s">
        <v>0</v>
      </c>
      <c r="J40" s="25" t="s">
        <v>0</v>
      </c>
      <c r="K40" s="25" t="s">
        <v>0</v>
      </c>
      <c r="L40" s="25" t="s">
        <v>0</v>
      </c>
      <c r="M40" s="118">
        <f>M41</f>
        <v>419671631.99999994</v>
      </c>
      <c r="N40" s="118">
        <f t="shared" si="14"/>
        <v>147049055.84999999</v>
      </c>
      <c r="O40" s="118">
        <f t="shared" si="14"/>
        <v>195603560.44</v>
      </c>
      <c r="P40" s="125">
        <f t="shared" si="11"/>
        <v>0.4660871632133573</v>
      </c>
    </row>
    <row r="41" spans="1:16" ht="46.8" x14ac:dyDescent="0.25">
      <c r="A41" s="15" t="s">
        <v>63</v>
      </c>
      <c r="B41" s="21" t="s">
        <v>22</v>
      </c>
      <c r="C41" s="21" t="s">
        <v>12</v>
      </c>
      <c r="D41" s="21" t="s">
        <v>296</v>
      </c>
      <c r="E41" s="21" t="s">
        <v>64</v>
      </c>
      <c r="F41" s="21" t="s">
        <v>0</v>
      </c>
      <c r="G41" s="21" t="s">
        <v>0</v>
      </c>
      <c r="H41" s="25" t="s">
        <v>0</v>
      </c>
      <c r="I41" s="25" t="s">
        <v>0</v>
      </c>
      <c r="J41" s="25" t="s">
        <v>0</v>
      </c>
      <c r="K41" s="25" t="s">
        <v>0</v>
      </c>
      <c r="L41" s="25" t="s">
        <v>0</v>
      </c>
      <c r="M41" s="118">
        <f>M42</f>
        <v>419671631.99999994</v>
      </c>
      <c r="N41" s="118">
        <f t="shared" si="14"/>
        <v>147049055.84999999</v>
      </c>
      <c r="O41" s="118">
        <f t="shared" si="14"/>
        <v>195603560.44</v>
      </c>
      <c r="P41" s="125">
        <f t="shared" si="11"/>
        <v>0.4660871632133573</v>
      </c>
    </row>
    <row r="42" spans="1:16" ht="15.6" x14ac:dyDescent="0.25">
      <c r="A42" s="26" t="s">
        <v>66</v>
      </c>
      <c r="B42" s="21" t="s">
        <v>22</v>
      </c>
      <c r="C42" s="21" t="s">
        <v>12</v>
      </c>
      <c r="D42" s="21" t="s">
        <v>296</v>
      </c>
      <c r="E42" s="21" t="s">
        <v>64</v>
      </c>
      <c r="F42" s="21" t="s">
        <v>67</v>
      </c>
      <c r="G42" s="21" t="s">
        <v>0</v>
      </c>
      <c r="H42" s="21" t="s">
        <v>0</v>
      </c>
      <c r="I42" s="21" t="s">
        <v>0</v>
      </c>
      <c r="J42" s="21" t="s">
        <v>0</v>
      </c>
      <c r="K42" s="21" t="s">
        <v>0</v>
      </c>
      <c r="L42" s="21" t="s">
        <v>0</v>
      </c>
      <c r="M42" s="118">
        <f>M43</f>
        <v>419671631.99999994</v>
      </c>
      <c r="N42" s="118">
        <f t="shared" si="14"/>
        <v>147049055.84999999</v>
      </c>
      <c r="O42" s="118">
        <f t="shared" si="14"/>
        <v>195603560.44</v>
      </c>
      <c r="P42" s="125">
        <f t="shared" si="11"/>
        <v>0.4660871632133573</v>
      </c>
    </row>
    <row r="43" spans="1:16" ht="31.2" x14ac:dyDescent="0.25">
      <c r="A43" s="26" t="s">
        <v>349</v>
      </c>
      <c r="B43" s="21" t="s">
        <v>22</v>
      </c>
      <c r="C43" s="21" t="s">
        <v>12</v>
      </c>
      <c r="D43" s="21" t="s">
        <v>296</v>
      </c>
      <c r="E43" s="21" t="s">
        <v>64</v>
      </c>
      <c r="F43" s="21" t="s">
        <v>67</v>
      </c>
      <c r="G43" s="21" t="s">
        <v>67</v>
      </c>
      <c r="H43" s="21" t="s">
        <v>0</v>
      </c>
      <c r="I43" s="21" t="s">
        <v>0</v>
      </c>
      <c r="J43" s="21" t="s">
        <v>0</v>
      </c>
      <c r="K43" s="21" t="s">
        <v>0</v>
      </c>
      <c r="L43" s="21" t="s">
        <v>0</v>
      </c>
      <c r="M43" s="118">
        <f>M44+M50</f>
        <v>419671631.99999994</v>
      </c>
      <c r="N43" s="118">
        <f>N44+N50</f>
        <v>147049055.84999999</v>
      </c>
      <c r="O43" s="118">
        <f t="shared" ref="O43" si="15">O44+O50</f>
        <v>195603560.44</v>
      </c>
      <c r="P43" s="125">
        <f t="shared" si="11"/>
        <v>0.4660871632133573</v>
      </c>
    </row>
    <row r="44" spans="1:16" ht="31.2" x14ac:dyDescent="0.25">
      <c r="A44" s="26" t="s">
        <v>205</v>
      </c>
      <c r="B44" s="21" t="s">
        <v>22</v>
      </c>
      <c r="C44" s="21" t="s">
        <v>12</v>
      </c>
      <c r="D44" s="21" t="s">
        <v>296</v>
      </c>
      <c r="E44" s="21" t="s">
        <v>64</v>
      </c>
      <c r="F44" s="21" t="s">
        <v>67</v>
      </c>
      <c r="G44" s="21" t="s">
        <v>67</v>
      </c>
      <c r="H44" s="21">
        <v>11270</v>
      </c>
      <c r="I44" s="21"/>
      <c r="J44" s="21"/>
      <c r="K44" s="21"/>
      <c r="L44" s="21"/>
      <c r="M44" s="118">
        <f>M45</f>
        <v>9433141</v>
      </c>
      <c r="N44" s="117">
        <v>0</v>
      </c>
      <c r="O44" s="117">
        <v>0</v>
      </c>
      <c r="P44" s="125">
        <f t="shared" si="11"/>
        <v>0</v>
      </c>
    </row>
    <row r="45" spans="1:16" ht="62.4" x14ac:dyDescent="0.25">
      <c r="A45" s="26" t="s">
        <v>435</v>
      </c>
      <c r="B45" s="21" t="s">
        <v>22</v>
      </c>
      <c r="C45" s="21" t="s">
        <v>12</v>
      </c>
      <c r="D45" s="21" t="s">
        <v>296</v>
      </c>
      <c r="E45" s="21" t="s">
        <v>64</v>
      </c>
      <c r="F45" s="21" t="s">
        <v>67</v>
      </c>
      <c r="G45" s="21" t="s">
        <v>67</v>
      </c>
      <c r="H45" s="21">
        <v>11270</v>
      </c>
      <c r="I45" s="21">
        <v>522</v>
      </c>
      <c r="J45" s="21"/>
      <c r="K45" s="21"/>
      <c r="L45" s="21"/>
      <c r="M45" s="118">
        <f>M46+M48</f>
        <v>9433141</v>
      </c>
      <c r="N45" s="117">
        <v>0</v>
      </c>
      <c r="O45" s="117">
        <v>0</v>
      </c>
      <c r="P45" s="125">
        <f t="shared" si="11"/>
        <v>0</v>
      </c>
    </row>
    <row r="46" spans="1:16" ht="15.6" x14ac:dyDescent="0.25">
      <c r="A46" s="15" t="s">
        <v>204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118">
        <f>M47</f>
        <v>3553282.41</v>
      </c>
      <c r="N46" s="124">
        <v>0</v>
      </c>
      <c r="O46" s="124">
        <v>0</v>
      </c>
      <c r="P46" s="125">
        <f t="shared" si="11"/>
        <v>0</v>
      </c>
    </row>
    <row r="47" spans="1:16" ht="62.4" x14ac:dyDescent="0.25">
      <c r="A47" s="27" t="s">
        <v>421</v>
      </c>
      <c r="B47" s="22">
        <v>12</v>
      </c>
      <c r="C47" s="22">
        <v>1</v>
      </c>
      <c r="D47" s="22" t="s">
        <v>296</v>
      </c>
      <c r="E47" s="22">
        <v>812</v>
      </c>
      <c r="F47" s="22" t="s">
        <v>67</v>
      </c>
      <c r="G47" s="22" t="s">
        <v>67</v>
      </c>
      <c r="H47" s="22">
        <v>11270</v>
      </c>
      <c r="I47" s="22">
        <v>522</v>
      </c>
      <c r="J47" s="19" t="s">
        <v>217</v>
      </c>
      <c r="K47" s="20">
        <v>65</v>
      </c>
      <c r="L47" s="19">
        <v>2022</v>
      </c>
      <c r="M47" s="119">
        <v>3553282.41</v>
      </c>
      <c r="N47" s="117">
        <v>0</v>
      </c>
      <c r="O47" s="117">
        <v>0</v>
      </c>
      <c r="P47" s="125">
        <f t="shared" si="11"/>
        <v>0</v>
      </c>
    </row>
    <row r="48" spans="1:16" ht="35.25" customHeight="1" x14ac:dyDescent="0.25">
      <c r="A48" s="15" t="s">
        <v>199</v>
      </c>
      <c r="B48" s="21"/>
      <c r="C48" s="21"/>
      <c r="D48" s="21"/>
      <c r="E48" s="21"/>
      <c r="F48" s="21"/>
      <c r="G48" s="21"/>
      <c r="H48" s="21"/>
      <c r="I48" s="21"/>
      <c r="J48" s="28"/>
      <c r="K48" s="29"/>
      <c r="L48" s="28"/>
      <c r="M48" s="118">
        <f>M49</f>
        <v>5879858.5899999999</v>
      </c>
      <c r="N48" s="124">
        <v>0</v>
      </c>
      <c r="O48" s="124">
        <v>0</v>
      </c>
      <c r="P48" s="125">
        <f t="shared" si="11"/>
        <v>0</v>
      </c>
    </row>
    <row r="49" spans="1:16" ht="46.8" x14ac:dyDescent="0.25">
      <c r="A49" s="27" t="s">
        <v>422</v>
      </c>
      <c r="B49" s="22" t="s">
        <v>22</v>
      </c>
      <c r="C49" s="22" t="s">
        <v>12</v>
      </c>
      <c r="D49" s="22" t="s">
        <v>296</v>
      </c>
      <c r="E49" s="22" t="s">
        <v>64</v>
      </c>
      <c r="F49" s="22" t="s">
        <v>67</v>
      </c>
      <c r="G49" s="22" t="s">
        <v>67</v>
      </c>
      <c r="H49" s="22">
        <v>11270</v>
      </c>
      <c r="I49" s="22">
        <v>522</v>
      </c>
      <c r="J49" s="19" t="s">
        <v>217</v>
      </c>
      <c r="K49" s="20">
        <v>65</v>
      </c>
      <c r="L49" s="19">
        <v>2022</v>
      </c>
      <c r="M49" s="119">
        <v>5879858.5899999999</v>
      </c>
      <c r="N49" s="117">
        <v>0</v>
      </c>
      <c r="O49" s="117">
        <v>0</v>
      </c>
      <c r="P49" s="125">
        <f t="shared" si="11"/>
        <v>0</v>
      </c>
    </row>
    <row r="50" spans="1:16" ht="46.8" x14ac:dyDescent="0.25">
      <c r="A50" s="15" t="s">
        <v>348</v>
      </c>
      <c r="B50" s="21" t="s">
        <v>22</v>
      </c>
      <c r="C50" s="21" t="s">
        <v>12</v>
      </c>
      <c r="D50" s="21" t="s">
        <v>296</v>
      </c>
      <c r="E50" s="21" t="s">
        <v>64</v>
      </c>
      <c r="F50" s="21" t="s">
        <v>67</v>
      </c>
      <c r="G50" s="21" t="s">
        <v>67</v>
      </c>
      <c r="H50" s="21" t="s">
        <v>295</v>
      </c>
      <c r="I50" s="25" t="s">
        <v>0</v>
      </c>
      <c r="J50" s="25" t="s">
        <v>0</v>
      </c>
      <c r="K50" s="25" t="s">
        <v>0</v>
      </c>
      <c r="L50" s="25" t="s">
        <v>0</v>
      </c>
      <c r="M50" s="118">
        <f>M51</f>
        <v>410238490.99999994</v>
      </c>
      <c r="N50" s="118">
        <f>N51</f>
        <v>147049055.84999999</v>
      </c>
      <c r="O50" s="118">
        <f>O51</f>
        <v>195603560.44</v>
      </c>
      <c r="P50" s="125">
        <f t="shared" si="11"/>
        <v>0.47680450452904971</v>
      </c>
    </row>
    <row r="51" spans="1:16" ht="46.8" x14ac:dyDescent="0.25">
      <c r="A51" s="15" t="s">
        <v>197</v>
      </c>
      <c r="B51" s="21" t="s">
        <v>22</v>
      </c>
      <c r="C51" s="21" t="s">
        <v>12</v>
      </c>
      <c r="D51" s="21" t="s">
        <v>296</v>
      </c>
      <c r="E51" s="21" t="s">
        <v>64</v>
      </c>
      <c r="F51" s="21" t="s">
        <v>67</v>
      </c>
      <c r="G51" s="21" t="s">
        <v>67</v>
      </c>
      <c r="H51" s="21" t="s">
        <v>295</v>
      </c>
      <c r="I51" s="21" t="s">
        <v>196</v>
      </c>
      <c r="J51" s="21" t="s">
        <v>0</v>
      </c>
      <c r="K51" s="21" t="s">
        <v>0</v>
      </c>
      <c r="L51" s="21" t="s">
        <v>0</v>
      </c>
      <c r="M51" s="120">
        <f>M52+M56+M58+M60+M63+M65+M67+M71+M73+M75+M79+M81+M84+M87+M89+M91+M95+M99+M101+M104+M106+M108+M110+M112+M114+M116</f>
        <v>410238490.99999994</v>
      </c>
      <c r="N51" s="120">
        <f>N52+N56+N58+N60+N63+N65+N67+N71+N73+N75+N79+N81+N84+N87+N89+N91+N95+N99+N101+N104+N106+N108+N110+N112+N114+N116</f>
        <v>147049055.84999999</v>
      </c>
      <c r="O51" s="120">
        <f>O52+O56+O58+O60+O63+O65+O67+O71+O73+O75+O79+O81+O84+O87+O89+O91+O95+O99+O101+O104+O106+O108+O110+O112+O114+O116</f>
        <v>195603560.44</v>
      </c>
      <c r="P51" s="125">
        <f t="shared" si="11"/>
        <v>0.47680450452904971</v>
      </c>
    </row>
    <row r="52" spans="1:16" ht="15.6" x14ac:dyDescent="0.25">
      <c r="A52" s="15" t="s">
        <v>204</v>
      </c>
      <c r="B52" s="30" t="s">
        <v>0</v>
      </c>
      <c r="C52" s="30" t="s">
        <v>0</v>
      </c>
      <c r="D52" s="30" t="s">
        <v>0</v>
      </c>
      <c r="E52" s="30" t="s">
        <v>0</v>
      </c>
      <c r="F52" s="30" t="s">
        <v>0</v>
      </c>
      <c r="G52" s="30" t="s">
        <v>0</v>
      </c>
      <c r="H52" s="30" t="s">
        <v>0</v>
      </c>
      <c r="I52" s="30" t="s">
        <v>0</v>
      </c>
      <c r="J52" s="30" t="s">
        <v>0</v>
      </c>
      <c r="K52" s="30" t="s">
        <v>0</v>
      </c>
      <c r="L52" s="30" t="s">
        <v>0</v>
      </c>
      <c r="M52" s="118">
        <f>M53+M54+M55</f>
        <v>24933487.5</v>
      </c>
      <c r="N52" s="118">
        <f t="shared" ref="N52:O52" si="16">N53+N54+N55</f>
        <v>9498753.1799999997</v>
      </c>
      <c r="O52" s="118">
        <f t="shared" si="16"/>
        <v>14783946.890000001</v>
      </c>
      <c r="P52" s="125">
        <f t="shared" si="11"/>
        <v>0.59293538017896619</v>
      </c>
    </row>
    <row r="53" spans="1:16" ht="62.4" x14ac:dyDescent="0.25">
      <c r="A53" s="27" t="s">
        <v>347</v>
      </c>
      <c r="B53" s="22" t="s">
        <v>22</v>
      </c>
      <c r="C53" s="22" t="s">
        <v>12</v>
      </c>
      <c r="D53" s="22" t="s">
        <v>296</v>
      </c>
      <c r="E53" s="22" t="s">
        <v>64</v>
      </c>
      <c r="F53" s="22" t="s">
        <v>67</v>
      </c>
      <c r="G53" s="22" t="s">
        <v>67</v>
      </c>
      <c r="H53" s="22" t="s">
        <v>295</v>
      </c>
      <c r="I53" s="22" t="s">
        <v>196</v>
      </c>
      <c r="J53" s="19" t="s">
        <v>217</v>
      </c>
      <c r="K53" s="20">
        <v>160</v>
      </c>
      <c r="L53" s="19" t="s">
        <v>46</v>
      </c>
      <c r="M53" s="119">
        <v>8474134.4000000004</v>
      </c>
      <c r="N53" s="117">
        <v>116147.59</v>
      </c>
      <c r="O53" s="117">
        <v>2605427.85</v>
      </c>
      <c r="P53" s="125">
        <f t="shared" si="11"/>
        <v>0.30745651732877871</v>
      </c>
    </row>
    <row r="54" spans="1:16" ht="62.4" x14ac:dyDescent="0.25">
      <c r="A54" s="27" t="s">
        <v>346</v>
      </c>
      <c r="B54" s="22" t="s">
        <v>22</v>
      </c>
      <c r="C54" s="22" t="s">
        <v>12</v>
      </c>
      <c r="D54" s="22" t="s">
        <v>296</v>
      </c>
      <c r="E54" s="22" t="s">
        <v>64</v>
      </c>
      <c r="F54" s="22" t="s">
        <v>67</v>
      </c>
      <c r="G54" s="22" t="s">
        <v>67</v>
      </c>
      <c r="H54" s="22" t="s">
        <v>295</v>
      </c>
      <c r="I54" s="22" t="s">
        <v>196</v>
      </c>
      <c r="J54" s="19" t="s">
        <v>217</v>
      </c>
      <c r="K54" s="20">
        <v>40</v>
      </c>
      <c r="L54" s="19" t="s">
        <v>46</v>
      </c>
      <c r="M54" s="119">
        <v>6938259.4000000004</v>
      </c>
      <c r="N54" s="117">
        <v>6888597.8600000003</v>
      </c>
      <c r="O54" s="117">
        <v>6888597.8600000003</v>
      </c>
      <c r="P54" s="125">
        <f t="shared" si="11"/>
        <v>0.99284236331665543</v>
      </c>
    </row>
    <row r="55" spans="1:16" ht="46.8" x14ac:dyDescent="0.25">
      <c r="A55" s="27" t="s">
        <v>345</v>
      </c>
      <c r="B55" s="22" t="s">
        <v>22</v>
      </c>
      <c r="C55" s="22" t="s">
        <v>12</v>
      </c>
      <c r="D55" s="22" t="s">
        <v>296</v>
      </c>
      <c r="E55" s="22" t="s">
        <v>64</v>
      </c>
      <c r="F55" s="22" t="s">
        <v>67</v>
      </c>
      <c r="G55" s="22" t="s">
        <v>67</v>
      </c>
      <c r="H55" s="22" t="s">
        <v>295</v>
      </c>
      <c r="I55" s="22" t="s">
        <v>196</v>
      </c>
      <c r="J55" s="19" t="s">
        <v>217</v>
      </c>
      <c r="K55" s="20">
        <v>160</v>
      </c>
      <c r="L55" s="19" t="s">
        <v>46</v>
      </c>
      <c r="M55" s="119">
        <v>9521093.6999999993</v>
      </c>
      <c r="N55" s="117">
        <v>2494007.73</v>
      </c>
      <c r="O55" s="117">
        <v>5289921.18</v>
      </c>
      <c r="P55" s="125">
        <f t="shared" si="11"/>
        <v>0.55560015967493315</v>
      </c>
    </row>
    <row r="56" spans="1:16" ht="15.6" x14ac:dyDescent="0.25">
      <c r="A56" s="15" t="s">
        <v>244</v>
      </c>
      <c r="B56" s="30" t="s">
        <v>0</v>
      </c>
      <c r="C56" s="30" t="s">
        <v>0</v>
      </c>
      <c r="D56" s="30" t="s">
        <v>0</v>
      </c>
      <c r="E56" s="30" t="s">
        <v>0</v>
      </c>
      <c r="F56" s="30" t="s">
        <v>0</v>
      </c>
      <c r="G56" s="30" t="s">
        <v>0</v>
      </c>
      <c r="H56" s="30" t="s">
        <v>0</v>
      </c>
      <c r="I56" s="30" t="s">
        <v>0</v>
      </c>
      <c r="J56" s="30" t="s">
        <v>0</v>
      </c>
      <c r="K56" s="30" t="s">
        <v>0</v>
      </c>
      <c r="L56" s="30" t="s">
        <v>0</v>
      </c>
      <c r="M56" s="118">
        <f>M57</f>
        <v>7737220.0599999996</v>
      </c>
      <c r="N56" s="118">
        <f t="shared" ref="N56:O56" si="17">N57</f>
        <v>91661.8</v>
      </c>
      <c r="O56" s="118">
        <f t="shared" si="17"/>
        <v>2371580</v>
      </c>
      <c r="P56" s="125">
        <f t="shared" si="11"/>
        <v>0.3065157746075533</v>
      </c>
    </row>
    <row r="57" spans="1:16" ht="31.2" x14ac:dyDescent="0.25">
      <c r="A57" s="27" t="s">
        <v>344</v>
      </c>
      <c r="B57" s="22" t="s">
        <v>22</v>
      </c>
      <c r="C57" s="22" t="s">
        <v>12</v>
      </c>
      <c r="D57" s="22" t="s">
        <v>296</v>
      </c>
      <c r="E57" s="22" t="s">
        <v>64</v>
      </c>
      <c r="F57" s="22" t="s">
        <v>67</v>
      </c>
      <c r="G57" s="22" t="s">
        <v>67</v>
      </c>
      <c r="H57" s="22" t="s">
        <v>295</v>
      </c>
      <c r="I57" s="22" t="s">
        <v>196</v>
      </c>
      <c r="J57" s="19" t="s">
        <v>217</v>
      </c>
      <c r="K57" s="20">
        <v>304</v>
      </c>
      <c r="L57" s="19" t="s">
        <v>46</v>
      </c>
      <c r="M57" s="119">
        <v>7737220.0599999996</v>
      </c>
      <c r="N57" s="117">
        <v>91661.8</v>
      </c>
      <c r="O57" s="117">
        <v>2371580</v>
      </c>
      <c r="P57" s="125">
        <f t="shared" si="11"/>
        <v>0.3065157746075533</v>
      </c>
    </row>
    <row r="58" spans="1:16" ht="15.6" x14ac:dyDescent="0.25">
      <c r="A58" s="31" t="s">
        <v>343</v>
      </c>
      <c r="B58" s="30" t="s">
        <v>0</v>
      </c>
      <c r="C58" s="30" t="s">
        <v>0</v>
      </c>
      <c r="D58" s="30" t="s">
        <v>0</v>
      </c>
      <c r="E58" s="30" t="s">
        <v>0</v>
      </c>
      <c r="F58" s="30" t="s">
        <v>0</v>
      </c>
      <c r="G58" s="30" t="s">
        <v>0</v>
      </c>
      <c r="H58" s="30" t="s">
        <v>0</v>
      </c>
      <c r="I58" s="30" t="s">
        <v>0</v>
      </c>
      <c r="J58" s="30" t="s">
        <v>0</v>
      </c>
      <c r="K58" s="30" t="s">
        <v>0</v>
      </c>
      <c r="L58" s="30" t="s">
        <v>0</v>
      </c>
      <c r="M58" s="118">
        <f>M59</f>
        <v>6263047.5700000003</v>
      </c>
      <c r="N58" s="118">
        <f t="shared" ref="N58:O58" si="18">N59</f>
        <v>34266.839999999997</v>
      </c>
      <c r="O58" s="118">
        <f t="shared" si="18"/>
        <v>1987827.31</v>
      </c>
      <c r="P58" s="125">
        <f t="shared" si="11"/>
        <v>0.31738978313396393</v>
      </c>
    </row>
    <row r="59" spans="1:16" ht="31.2" x14ac:dyDescent="0.25">
      <c r="A59" s="27" t="s">
        <v>342</v>
      </c>
      <c r="B59" s="22" t="s">
        <v>22</v>
      </c>
      <c r="C59" s="22" t="s">
        <v>12</v>
      </c>
      <c r="D59" s="22" t="s">
        <v>296</v>
      </c>
      <c r="E59" s="22" t="s">
        <v>64</v>
      </c>
      <c r="F59" s="22" t="s">
        <v>67</v>
      </c>
      <c r="G59" s="22" t="s">
        <v>67</v>
      </c>
      <c r="H59" s="22" t="s">
        <v>295</v>
      </c>
      <c r="I59" s="22" t="s">
        <v>196</v>
      </c>
      <c r="J59" s="19" t="s">
        <v>217</v>
      </c>
      <c r="K59" s="20">
        <v>10</v>
      </c>
      <c r="L59" s="19" t="s">
        <v>46</v>
      </c>
      <c r="M59" s="119">
        <v>6263047.5700000003</v>
      </c>
      <c r="N59" s="117">
        <v>34266.839999999997</v>
      </c>
      <c r="O59" s="117">
        <v>1987827.31</v>
      </c>
      <c r="P59" s="125">
        <f t="shared" si="11"/>
        <v>0.31738978313396393</v>
      </c>
    </row>
    <row r="60" spans="1:16" ht="15.6" x14ac:dyDescent="0.25">
      <c r="A60" s="15" t="s">
        <v>212</v>
      </c>
      <c r="B60" s="30" t="s">
        <v>0</v>
      </c>
      <c r="C60" s="30" t="s">
        <v>0</v>
      </c>
      <c r="D60" s="30" t="s">
        <v>0</v>
      </c>
      <c r="E60" s="30" t="s">
        <v>0</v>
      </c>
      <c r="F60" s="30" t="s">
        <v>0</v>
      </c>
      <c r="G60" s="30" t="s">
        <v>0</v>
      </c>
      <c r="H60" s="30" t="s">
        <v>0</v>
      </c>
      <c r="I60" s="30" t="s">
        <v>0</v>
      </c>
      <c r="J60" s="30" t="s">
        <v>0</v>
      </c>
      <c r="K60" s="30" t="s">
        <v>0</v>
      </c>
      <c r="L60" s="30" t="s">
        <v>0</v>
      </c>
      <c r="M60" s="118">
        <f>M61+M62</f>
        <v>14400464.73</v>
      </c>
      <c r="N60" s="118">
        <f t="shared" ref="N60:O60" si="19">N61+N62</f>
        <v>6226927.3700000001</v>
      </c>
      <c r="O60" s="118">
        <f t="shared" si="19"/>
        <v>8772641.1099999994</v>
      </c>
      <c r="P60" s="125">
        <f t="shared" si="11"/>
        <v>0.60919152780703345</v>
      </c>
    </row>
    <row r="61" spans="1:16" ht="31.2" x14ac:dyDescent="0.25">
      <c r="A61" s="27" t="s">
        <v>341</v>
      </c>
      <c r="B61" s="22" t="s">
        <v>22</v>
      </c>
      <c r="C61" s="22" t="s">
        <v>12</v>
      </c>
      <c r="D61" s="22" t="s">
        <v>296</v>
      </c>
      <c r="E61" s="22" t="s">
        <v>64</v>
      </c>
      <c r="F61" s="22" t="s">
        <v>67</v>
      </c>
      <c r="G61" s="22" t="s">
        <v>67</v>
      </c>
      <c r="H61" s="22" t="s">
        <v>295</v>
      </c>
      <c r="I61" s="22" t="s">
        <v>196</v>
      </c>
      <c r="J61" s="19" t="s">
        <v>217</v>
      </c>
      <c r="K61" s="20">
        <v>25</v>
      </c>
      <c r="L61" s="19" t="s">
        <v>46</v>
      </c>
      <c r="M61" s="119">
        <v>8229358.6900000004</v>
      </c>
      <c r="N61" s="117">
        <v>88957.21</v>
      </c>
      <c r="O61" s="117">
        <v>2634670.9500000002</v>
      </c>
      <c r="P61" s="125">
        <f t="shared" si="11"/>
        <v>0.32015507517026215</v>
      </c>
    </row>
    <row r="62" spans="1:16" ht="46.8" x14ac:dyDescent="0.25">
      <c r="A62" s="27" t="s">
        <v>340</v>
      </c>
      <c r="B62" s="22" t="s">
        <v>22</v>
      </c>
      <c r="C62" s="22" t="s">
        <v>12</v>
      </c>
      <c r="D62" s="22" t="s">
        <v>296</v>
      </c>
      <c r="E62" s="22" t="s">
        <v>64</v>
      </c>
      <c r="F62" s="22" t="s">
        <v>67</v>
      </c>
      <c r="G62" s="22" t="s">
        <v>67</v>
      </c>
      <c r="H62" s="22" t="s">
        <v>295</v>
      </c>
      <c r="I62" s="22" t="s">
        <v>196</v>
      </c>
      <c r="J62" s="19" t="s">
        <v>217</v>
      </c>
      <c r="K62" s="20">
        <v>6.5</v>
      </c>
      <c r="L62" s="19" t="s">
        <v>46</v>
      </c>
      <c r="M62" s="119">
        <v>6171106.04</v>
      </c>
      <c r="N62" s="117">
        <v>6137970.1600000001</v>
      </c>
      <c r="O62" s="117">
        <v>6137970.1600000001</v>
      </c>
      <c r="P62" s="125">
        <f t="shared" si="11"/>
        <v>0.99463047956310924</v>
      </c>
    </row>
    <row r="63" spans="1:16" ht="15.6" x14ac:dyDescent="0.25">
      <c r="A63" s="15" t="s">
        <v>201</v>
      </c>
      <c r="B63" s="30" t="s">
        <v>0</v>
      </c>
      <c r="C63" s="30" t="s">
        <v>0</v>
      </c>
      <c r="D63" s="30" t="s">
        <v>0</v>
      </c>
      <c r="E63" s="30" t="s">
        <v>0</v>
      </c>
      <c r="F63" s="30" t="s">
        <v>0</v>
      </c>
      <c r="G63" s="30" t="s">
        <v>0</v>
      </c>
      <c r="H63" s="30" t="s">
        <v>0</v>
      </c>
      <c r="I63" s="30" t="s">
        <v>0</v>
      </c>
      <c r="J63" s="30" t="s">
        <v>0</v>
      </c>
      <c r="K63" s="30" t="s">
        <v>0</v>
      </c>
      <c r="L63" s="30" t="s">
        <v>0</v>
      </c>
      <c r="M63" s="118">
        <f>M64</f>
        <v>6737496.4100000001</v>
      </c>
      <c r="N63" s="118">
        <f t="shared" ref="N63:O63" si="20">N64</f>
        <v>2203320.7400000002</v>
      </c>
      <c r="O63" s="118">
        <f t="shared" si="20"/>
        <v>4181739.44</v>
      </c>
      <c r="P63" s="125">
        <f t="shared" si="11"/>
        <v>0.62066666689325922</v>
      </c>
    </row>
    <row r="64" spans="1:16" ht="31.2" x14ac:dyDescent="0.25">
      <c r="A64" s="27" t="s">
        <v>339</v>
      </c>
      <c r="B64" s="22" t="s">
        <v>22</v>
      </c>
      <c r="C64" s="22" t="s">
        <v>12</v>
      </c>
      <c r="D64" s="22" t="s">
        <v>296</v>
      </c>
      <c r="E64" s="22" t="s">
        <v>64</v>
      </c>
      <c r="F64" s="22" t="s">
        <v>67</v>
      </c>
      <c r="G64" s="22" t="s">
        <v>67</v>
      </c>
      <c r="H64" s="22" t="s">
        <v>295</v>
      </c>
      <c r="I64" s="22" t="s">
        <v>196</v>
      </c>
      <c r="J64" s="19" t="s">
        <v>217</v>
      </c>
      <c r="K64" s="20">
        <v>13.8</v>
      </c>
      <c r="L64" s="19" t="s">
        <v>46</v>
      </c>
      <c r="M64" s="119">
        <v>6737496.4100000001</v>
      </c>
      <c r="N64" s="117">
        <v>2203320.7400000002</v>
      </c>
      <c r="O64" s="117">
        <v>4181739.44</v>
      </c>
      <c r="P64" s="125">
        <f t="shared" si="11"/>
        <v>0.62066666689325922</v>
      </c>
    </row>
    <row r="65" spans="1:16" ht="15.6" x14ac:dyDescent="0.25">
      <c r="A65" s="15" t="s">
        <v>291</v>
      </c>
      <c r="B65" s="30" t="s">
        <v>0</v>
      </c>
      <c r="C65" s="30" t="s">
        <v>0</v>
      </c>
      <c r="D65" s="30" t="s">
        <v>0</v>
      </c>
      <c r="E65" s="30" t="s">
        <v>0</v>
      </c>
      <c r="F65" s="30" t="s">
        <v>0</v>
      </c>
      <c r="G65" s="30" t="s">
        <v>0</v>
      </c>
      <c r="H65" s="30" t="s">
        <v>0</v>
      </c>
      <c r="I65" s="30" t="s">
        <v>0</v>
      </c>
      <c r="J65" s="30" t="s">
        <v>0</v>
      </c>
      <c r="K65" s="30" t="s">
        <v>0</v>
      </c>
      <c r="L65" s="30" t="s">
        <v>0</v>
      </c>
      <c r="M65" s="118">
        <f>M66</f>
        <v>14966130.84</v>
      </c>
      <c r="N65" s="118">
        <f t="shared" ref="N65:O65" si="21">N66</f>
        <v>14950048.74</v>
      </c>
      <c r="O65" s="118">
        <f t="shared" si="21"/>
        <v>14950048.74</v>
      </c>
      <c r="P65" s="125">
        <f t="shared" si="11"/>
        <v>0.99892543368944653</v>
      </c>
    </row>
    <row r="66" spans="1:16" ht="46.8" x14ac:dyDescent="0.25">
      <c r="A66" s="27" t="s">
        <v>338</v>
      </c>
      <c r="B66" s="22" t="s">
        <v>22</v>
      </c>
      <c r="C66" s="22" t="s">
        <v>12</v>
      </c>
      <c r="D66" s="22" t="s">
        <v>296</v>
      </c>
      <c r="E66" s="22" t="s">
        <v>64</v>
      </c>
      <c r="F66" s="22" t="s">
        <v>67</v>
      </c>
      <c r="G66" s="22" t="s">
        <v>67</v>
      </c>
      <c r="H66" s="22" t="s">
        <v>295</v>
      </c>
      <c r="I66" s="22" t="s">
        <v>196</v>
      </c>
      <c r="J66" s="19" t="s">
        <v>217</v>
      </c>
      <c r="K66" s="20">
        <v>10</v>
      </c>
      <c r="L66" s="19" t="s">
        <v>46</v>
      </c>
      <c r="M66" s="119">
        <v>14966130.84</v>
      </c>
      <c r="N66" s="117">
        <v>14950048.74</v>
      </c>
      <c r="O66" s="117">
        <v>14950048.74</v>
      </c>
      <c r="P66" s="125">
        <f t="shared" si="11"/>
        <v>0.99892543368944653</v>
      </c>
    </row>
    <row r="67" spans="1:16" ht="15.6" x14ac:dyDescent="0.25">
      <c r="A67" s="15" t="s">
        <v>337</v>
      </c>
      <c r="B67" s="30" t="s">
        <v>0</v>
      </c>
      <c r="C67" s="30" t="s">
        <v>0</v>
      </c>
      <c r="D67" s="30" t="s">
        <v>0</v>
      </c>
      <c r="E67" s="30" t="s">
        <v>0</v>
      </c>
      <c r="F67" s="30" t="s">
        <v>0</v>
      </c>
      <c r="G67" s="30" t="s">
        <v>0</v>
      </c>
      <c r="H67" s="30" t="s">
        <v>0</v>
      </c>
      <c r="I67" s="30" t="s">
        <v>0</v>
      </c>
      <c r="J67" s="30" t="s">
        <v>0</v>
      </c>
      <c r="K67" s="30" t="s">
        <v>0</v>
      </c>
      <c r="L67" s="30" t="s">
        <v>0</v>
      </c>
      <c r="M67" s="118">
        <f>M68+M69+M70</f>
        <v>11224361.33</v>
      </c>
      <c r="N67" s="118">
        <f t="shared" ref="N67:O67" si="22">N68+N69+N70</f>
        <v>1442969.9100000001</v>
      </c>
      <c r="O67" s="118">
        <f t="shared" si="22"/>
        <v>4158265.1999999997</v>
      </c>
      <c r="P67" s="125">
        <f t="shared" si="11"/>
        <v>0.37046786696771455</v>
      </c>
    </row>
    <row r="68" spans="1:16" ht="46.8" x14ac:dyDescent="0.25">
      <c r="A68" s="27" t="s">
        <v>336</v>
      </c>
      <c r="B68" s="22" t="s">
        <v>22</v>
      </c>
      <c r="C68" s="22" t="s">
        <v>12</v>
      </c>
      <c r="D68" s="22" t="s">
        <v>296</v>
      </c>
      <c r="E68" s="22" t="s">
        <v>64</v>
      </c>
      <c r="F68" s="22" t="s">
        <v>67</v>
      </c>
      <c r="G68" s="22" t="s">
        <v>67</v>
      </c>
      <c r="H68" s="22" t="s">
        <v>295</v>
      </c>
      <c r="I68" s="22" t="s">
        <v>196</v>
      </c>
      <c r="J68" s="19" t="s">
        <v>217</v>
      </c>
      <c r="K68" s="20">
        <v>16</v>
      </c>
      <c r="L68" s="19" t="s">
        <v>46</v>
      </c>
      <c r="M68" s="119">
        <v>3782115.19</v>
      </c>
      <c r="N68" s="117">
        <v>1409909.37</v>
      </c>
      <c r="O68" s="117">
        <v>2367267.46</v>
      </c>
      <c r="P68" s="125">
        <f t="shared" si="11"/>
        <v>0.62591098924197497</v>
      </c>
    </row>
    <row r="69" spans="1:16" ht="46.8" x14ac:dyDescent="0.25">
      <c r="A69" s="27" t="s">
        <v>335</v>
      </c>
      <c r="B69" s="22" t="s">
        <v>22</v>
      </c>
      <c r="C69" s="22" t="s">
        <v>12</v>
      </c>
      <c r="D69" s="22" t="s">
        <v>296</v>
      </c>
      <c r="E69" s="22" t="s">
        <v>64</v>
      </c>
      <c r="F69" s="22" t="s">
        <v>67</v>
      </c>
      <c r="G69" s="22" t="s">
        <v>67</v>
      </c>
      <c r="H69" s="22" t="s">
        <v>295</v>
      </c>
      <c r="I69" s="22" t="s">
        <v>196</v>
      </c>
      <c r="J69" s="19" t="s">
        <v>278</v>
      </c>
      <c r="K69" s="20">
        <v>0.15</v>
      </c>
      <c r="L69" s="19" t="s">
        <v>46</v>
      </c>
      <c r="M69" s="119">
        <v>3561965.95</v>
      </c>
      <c r="N69" s="117">
        <v>33060.54</v>
      </c>
      <c r="O69" s="117">
        <v>925755.86</v>
      </c>
      <c r="P69" s="125">
        <f t="shared" si="11"/>
        <v>0.25990025536319344</v>
      </c>
    </row>
    <row r="70" spans="1:16" ht="46.8" x14ac:dyDescent="0.25">
      <c r="A70" s="27" t="s">
        <v>334</v>
      </c>
      <c r="B70" s="22" t="s">
        <v>22</v>
      </c>
      <c r="C70" s="22" t="s">
        <v>12</v>
      </c>
      <c r="D70" s="22" t="s">
        <v>296</v>
      </c>
      <c r="E70" s="22" t="s">
        <v>64</v>
      </c>
      <c r="F70" s="22" t="s">
        <v>67</v>
      </c>
      <c r="G70" s="22" t="s">
        <v>67</v>
      </c>
      <c r="H70" s="22" t="s">
        <v>295</v>
      </c>
      <c r="I70" s="22" t="s">
        <v>196</v>
      </c>
      <c r="J70" s="19" t="s">
        <v>278</v>
      </c>
      <c r="K70" s="20">
        <v>0.16</v>
      </c>
      <c r="L70" s="19" t="s">
        <v>46</v>
      </c>
      <c r="M70" s="119">
        <v>3880280.19</v>
      </c>
      <c r="N70" s="117">
        <v>0</v>
      </c>
      <c r="O70" s="117">
        <v>865241.88</v>
      </c>
      <c r="P70" s="125">
        <f t="shared" si="11"/>
        <v>0.22298438196031406</v>
      </c>
    </row>
    <row r="71" spans="1:16" ht="15.6" x14ac:dyDescent="0.25">
      <c r="A71" s="15" t="s">
        <v>333</v>
      </c>
      <c r="B71" s="30" t="s">
        <v>0</v>
      </c>
      <c r="C71" s="30" t="s">
        <v>0</v>
      </c>
      <c r="D71" s="30" t="s">
        <v>0</v>
      </c>
      <c r="E71" s="30" t="s">
        <v>0</v>
      </c>
      <c r="F71" s="30" t="s">
        <v>0</v>
      </c>
      <c r="G71" s="30" t="s">
        <v>0</v>
      </c>
      <c r="H71" s="30" t="s">
        <v>0</v>
      </c>
      <c r="I71" s="30" t="s">
        <v>0</v>
      </c>
      <c r="J71" s="30" t="s">
        <v>0</v>
      </c>
      <c r="K71" s="30" t="s">
        <v>0</v>
      </c>
      <c r="L71" s="30" t="s">
        <v>0</v>
      </c>
      <c r="M71" s="118">
        <f>M72</f>
        <v>10152127.23</v>
      </c>
      <c r="N71" s="118">
        <f t="shared" ref="N71:O71" si="23">N72</f>
        <v>6022231.5999999996</v>
      </c>
      <c r="O71" s="118">
        <f t="shared" si="23"/>
        <v>6022231.5999999996</v>
      </c>
      <c r="P71" s="125">
        <f t="shared" si="11"/>
        <v>0.59319898811000216</v>
      </c>
    </row>
    <row r="72" spans="1:16" ht="46.8" x14ac:dyDescent="0.25">
      <c r="A72" s="27" t="s">
        <v>332</v>
      </c>
      <c r="B72" s="22" t="s">
        <v>22</v>
      </c>
      <c r="C72" s="22" t="s">
        <v>12</v>
      </c>
      <c r="D72" s="22" t="s">
        <v>296</v>
      </c>
      <c r="E72" s="22" t="s">
        <v>64</v>
      </c>
      <c r="F72" s="22" t="s">
        <v>67</v>
      </c>
      <c r="G72" s="22" t="s">
        <v>67</v>
      </c>
      <c r="H72" s="22" t="s">
        <v>295</v>
      </c>
      <c r="I72" s="22" t="s">
        <v>196</v>
      </c>
      <c r="J72" s="19" t="s">
        <v>215</v>
      </c>
      <c r="K72" s="20">
        <v>3615</v>
      </c>
      <c r="L72" s="19" t="s">
        <v>46</v>
      </c>
      <c r="M72" s="119">
        <v>10152127.23</v>
      </c>
      <c r="N72" s="117">
        <v>6022231.5999999996</v>
      </c>
      <c r="O72" s="117">
        <v>6022231.5999999996</v>
      </c>
      <c r="P72" s="125">
        <f t="shared" si="11"/>
        <v>0.59319898811000216</v>
      </c>
    </row>
    <row r="73" spans="1:16" ht="15.6" x14ac:dyDescent="0.25">
      <c r="A73" s="15" t="s">
        <v>266</v>
      </c>
      <c r="B73" s="30" t="s">
        <v>0</v>
      </c>
      <c r="C73" s="30" t="s">
        <v>0</v>
      </c>
      <c r="D73" s="30" t="s">
        <v>0</v>
      </c>
      <c r="E73" s="30" t="s">
        <v>0</v>
      </c>
      <c r="F73" s="30" t="s">
        <v>0</v>
      </c>
      <c r="G73" s="30" t="s">
        <v>0</v>
      </c>
      <c r="H73" s="30" t="s">
        <v>0</v>
      </c>
      <c r="I73" s="30" t="s">
        <v>0</v>
      </c>
      <c r="J73" s="30" t="s">
        <v>0</v>
      </c>
      <c r="K73" s="30" t="s">
        <v>0</v>
      </c>
      <c r="L73" s="30" t="s">
        <v>0</v>
      </c>
      <c r="M73" s="118">
        <f>M74</f>
        <v>9135563.4600000009</v>
      </c>
      <c r="N73" s="118">
        <f t="shared" ref="N73:O73" si="24">N74</f>
        <v>106105.27</v>
      </c>
      <c r="O73" s="118">
        <f t="shared" si="24"/>
        <v>1232800.43</v>
      </c>
      <c r="P73" s="125">
        <f t="shared" si="11"/>
        <v>0.13494519909995784</v>
      </c>
    </row>
    <row r="74" spans="1:16" ht="46.8" x14ac:dyDescent="0.25">
      <c r="A74" s="27" t="s">
        <v>331</v>
      </c>
      <c r="B74" s="22" t="s">
        <v>22</v>
      </c>
      <c r="C74" s="22" t="s">
        <v>12</v>
      </c>
      <c r="D74" s="22" t="s">
        <v>296</v>
      </c>
      <c r="E74" s="22" t="s">
        <v>64</v>
      </c>
      <c r="F74" s="22" t="s">
        <v>67</v>
      </c>
      <c r="G74" s="22" t="s">
        <v>67</v>
      </c>
      <c r="H74" s="22" t="s">
        <v>295</v>
      </c>
      <c r="I74" s="22" t="s">
        <v>196</v>
      </c>
      <c r="J74" s="19" t="s">
        <v>217</v>
      </c>
      <c r="K74" s="20">
        <v>4</v>
      </c>
      <c r="L74" s="19" t="s">
        <v>46</v>
      </c>
      <c r="M74" s="119">
        <v>9135563.4600000009</v>
      </c>
      <c r="N74" s="117">
        <v>106105.27</v>
      </c>
      <c r="O74" s="117">
        <v>1232800.43</v>
      </c>
      <c r="P74" s="125">
        <f t="shared" si="11"/>
        <v>0.13494519909995784</v>
      </c>
    </row>
    <row r="75" spans="1:16" ht="15.6" x14ac:dyDescent="0.25">
      <c r="A75" s="15" t="s">
        <v>330</v>
      </c>
      <c r="B75" s="30" t="s">
        <v>0</v>
      </c>
      <c r="C75" s="30" t="s">
        <v>0</v>
      </c>
      <c r="D75" s="30" t="s">
        <v>0</v>
      </c>
      <c r="E75" s="30" t="s">
        <v>0</v>
      </c>
      <c r="F75" s="30" t="s">
        <v>0</v>
      </c>
      <c r="G75" s="30" t="s">
        <v>0</v>
      </c>
      <c r="H75" s="30" t="s">
        <v>0</v>
      </c>
      <c r="I75" s="30" t="s">
        <v>0</v>
      </c>
      <c r="J75" s="30" t="s">
        <v>0</v>
      </c>
      <c r="K75" s="30" t="s">
        <v>0</v>
      </c>
      <c r="L75" s="30" t="s">
        <v>0</v>
      </c>
      <c r="M75" s="118">
        <f>M76+M77+M78</f>
        <v>27145466.98</v>
      </c>
      <c r="N75" s="118">
        <f>N76+N77+N78</f>
        <v>5402588.6100000003</v>
      </c>
      <c r="O75" s="118">
        <f t="shared" ref="O75" si="25">O76+O77+O78</f>
        <v>11011720.219999999</v>
      </c>
      <c r="P75" s="125">
        <f t="shared" si="11"/>
        <v>0.40565595088539524</v>
      </c>
    </row>
    <row r="76" spans="1:16" ht="46.8" x14ac:dyDescent="0.25">
      <c r="A76" s="27" t="s">
        <v>329</v>
      </c>
      <c r="B76" s="22" t="s">
        <v>22</v>
      </c>
      <c r="C76" s="22" t="s">
        <v>12</v>
      </c>
      <c r="D76" s="22" t="s">
        <v>296</v>
      </c>
      <c r="E76" s="22" t="s">
        <v>64</v>
      </c>
      <c r="F76" s="22" t="s">
        <v>67</v>
      </c>
      <c r="G76" s="22" t="s">
        <v>67</v>
      </c>
      <c r="H76" s="22" t="s">
        <v>295</v>
      </c>
      <c r="I76" s="22" t="s">
        <v>196</v>
      </c>
      <c r="J76" s="19" t="s">
        <v>217</v>
      </c>
      <c r="K76" s="20">
        <v>6.5</v>
      </c>
      <c r="L76" s="19" t="s">
        <v>46</v>
      </c>
      <c r="M76" s="119">
        <v>9631239.75</v>
      </c>
      <c r="N76" s="117">
        <v>0</v>
      </c>
      <c r="O76" s="117">
        <v>2803898.73</v>
      </c>
      <c r="P76" s="125">
        <f t="shared" si="11"/>
        <v>0.29112542131453012</v>
      </c>
    </row>
    <row r="77" spans="1:16" ht="49.5" customHeight="1" x14ac:dyDescent="0.25">
      <c r="A77" s="27" t="s">
        <v>328</v>
      </c>
      <c r="B77" s="22" t="s">
        <v>22</v>
      </c>
      <c r="C77" s="22" t="s">
        <v>12</v>
      </c>
      <c r="D77" s="22" t="s">
        <v>296</v>
      </c>
      <c r="E77" s="22" t="s">
        <v>64</v>
      </c>
      <c r="F77" s="22" t="s">
        <v>67</v>
      </c>
      <c r="G77" s="22" t="s">
        <v>67</v>
      </c>
      <c r="H77" s="22" t="s">
        <v>295</v>
      </c>
      <c r="I77" s="22" t="s">
        <v>196</v>
      </c>
      <c r="J77" s="19" t="s">
        <v>217</v>
      </c>
      <c r="K77" s="20">
        <v>4</v>
      </c>
      <c r="L77" s="19" t="s">
        <v>46</v>
      </c>
      <c r="M77" s="119">
        <v>8200827.46</v>
      </c>
      <c r="N77" s="117">
        <v>5402588.6100000003</v>
      </c>
      <c r="O77" s="117">
        <v>5402588.6100000003</v>
      </c>
      <c r="P77" s="125">
        <f t="shared" si="11"/>
        <v>0.65878579159864437</v>
      </c>
    </row>
    <row r="78" spans="1:16" ht="46.8" x14ac:dyDescent="0.25">
      <c r="A78" s="27" t="s">
        <v>327</v>
      </c>
      <c r="B78" s="22" t="s">
        <v>22</v>
      </c>
      <c r="C78" s="22" t="s">
        <v>12</v>
      </c>
      <c r="D78" s="22" t="s">
        <v>296</v>
      </c>
      <c r="E78" s="22" t="s">
        <v>64</v>
      </c>
      <c r="F78" s="22" t="s">
        <v>67</v>
      </c>
      <c r="G78" s="22" t="s">
        <v>67</v>
      </c>
      <c r="H78" s="22" t="s">
        <v>295</v>
      </c>
      <c r="I78" s="22" t="s">
        <v>196</v>
      </c>
      <c r="J78" s="19" t="s">
        <v>217</v>
      </c>
      <c r="K78" s="20">
        <v>9.15</v>
      </c>
      <c r="L78" s="19" t="s">
        <v>46</v>
      </c>
      <c r="M78" s="119">
        <v>9313399.7699999996</v>
      </c>
      <c r="N78" s="117">
        <v>0</v>
      </c>
      <c r="O78" s="117">
        <v>2805232.88</v>
      </c>
      <c r="P78" s="125">
        <f t="shared" ref="P78:P100" si="26">O78/M78</f>
        <v>0.30120395873439459</v>
      </c>
    </row>
    <row r="79" spans="1:16" ht="15.6" x14ac:dyDescent="0.25">
      <c r="A79" s="15" t="s">
        <v>243</v>
      </c>
      <c r="B79" s="30" t="s">
        <v>0</v>
      </c>
      <c r="C79" s="30" t="s">
        <v>0</v>
      </c>
      <c r="D79" s="30" t="s">
        <v>0</v>
      </c>
      <c r="E79" s="30" t="s">
        <v>0</v>
      </c>
      <c r="F79" s="30" t="s">
        <v>0</v>
      </c>
      <c r="G79" s="30" t="s">
        <v>0</v>
      </c>
      <c r="H79" s="30" t="s">
        <v>0</v>
      </c>
      <c r="I79" s="30" t="s">
        <v>0</v>
      </c>
      <c r="J79" s="30" t="s">
        <v>0</v>
      </c>
      <c r="K79" s="30" t="s">
        <v>0</v>
      </c>
      <c r="L79" s="30" t="s">
        <v>0</v>
      </c>
      <c r="M79" s="118">
        <f>M80</f>
        <v>3017297.39</v>
      </c>
      <c r="N79" s="118">
        <f t="shared" ref="N79:O79" si="27">N80</f>
        <v>2616853.83</v>
      </c>
      <c r="O79" s="118">
        <f t="shared" si="27"/>
        <v>2616853.83</v>
      </c>
      <c r="P79" s="125">
        <f t="shared" si="26"/>
        <v>0.86728402665008764</v>
      </c>
    </row>
    <row r="80" spans="1:16" ht="46.8" x14ac:dyDescent="0.25">
      <c r="A80" s="27" t="s">
        <v>326</v>
      </c>
      <c r="B80" s="22" t="s">
        <v>22</v>
      </c>
      <c r="C80" s="22" t="s">
        <v>12</v>
      </c>
      <c r="D80" s="22" t="s">
        <v>296</v>
      </c>
      <c r="E80" s="22" t="s">
        <v>64</v>
      </c>
      <c r="F80" s="22" t="s">
        <v>67</v>
      </c>
      <c r="G80" s="22" t="s">
        <v>67</v>
      </c>
      <c r="H80" s="22" t="s">
        <v>295</v>
      </c>
      <c r="I80" s="22" t="s">
        <v>196</v>
      </c>
      <c r="J80" s="19" t="s">
        <v>120</v>
      </c>
      <c r="K80" s="20">
        <v>50</v>
      </c>
      <c r="L80" s="19" t="s">
        <v>46</v>
      </c>
      <c r="M80" s="119">
        <v>3017297.39</v>
      </c>
      <c r="N80" s="117">
        <v>2616853.83</v>
      </c>
      <c r="O80" s="117">
        <v>2616853.83</v>
      </c>
      <c r="P80" s="125">
        <f t="shared" si="26"/>
        <v>0.86728402665008764</v>
      </c>
    </row>
    <row r="81" spans="1:16" ht="15.6" x14ac:dyDescent="0.25">
      <c r="A81" s="15" t="s">
        <v>250</v>
      </c>
      <c r="B81" s="30" t="s">
        <v>0</v>
      </c>
      <c r="C81" s="30" t="s">
        <v>0</v>
      </c>
      <c r="D81" s="30" t="s">
        <v>0</v>
      </c>
      <c r="E81" s="30" t="s">
        <v>0</v>
      </c>
      <c r="F81" s="30" t="s">
        <v>0</v>
      </c>
      <c r="G81" s="30" t="s">
        <v>0</v>
      </c>
      <c r="H81" s="30" t="s">
        <v>0</v>
      </c>
      <c r="I81" s="30" t="s">
        <v>0</v>
      </c>
      <c r="J81" s="30" t="s">
        <v>0</v>
      </c>
      <c r="K81" s="30" t="s">
        <v>0</v>
      </c>
      <c r="L81" s="30" t="s">
        <v>0</v>
      </c>
      <c r="M81" s="118">
        <f>M82+M83</f>
        <v>13692734.51</v>
      </c>
      <c r="N81" s="118">
        <f t="shared" ref="N81:O81" si="28">N82+N83</f>
        <v>119112.25</v>
      </c>
      <c r="O81" s="118">
        <f t="shared" si="28"/>
        <v>3556465.19</v>
      </c>
      <c r="P81" s="125">
        <f t="shared" si="26"/>
        <v>0.25973374327842713</v>
      </c>
    </row>
    <row r="82" spans="1:16" ht="46.8" x14ac:dyDescent="0.25">
      <c r="A82" s="27" t="s">
        <v>325</v>
      </c>
      <c r="B82" s="22" t="s">
        <v>22</v>
      </c>
      <c r="C82" s="22" t="s">
        <v>12</v>
      </c>
      <c r="D82" s="22" t="s">
        <v>296</v>
      </c>
      <c r="E82" s="22" t="s">
        <v>64</v>
      </c>
      <c r="F82" s="22" t="s">
        <v>67</v>
      </c>
      <c r="G82" s="22" t="s">
        <v>67</v>
      </c>
      <c r="H82" s="22" t="s">
        <v>295</v>
      </c>
      <c r="I82" s="22" t="s">
        <v>196</v>
      </c>
      <c r="J82" s="19" t="s">
        <v>217</v>
      </c>
      <c r="K82" s="20">
        <v>6.5</v>
      </c>
      <c r="L82" s="19" t="s">
        <v>46</v>
      </c>
      <c r="M82" s="119">
        <v>5422801.6399999997</v>
      </c>
      <c r="N82" s="117">
        <v>77067</v>
      </c>
      <c r="O82" s="117">
        <v>1669227.25</v>
      </c>
      <c r="P82" s="125">
        <f t="shared" si="26"/>
        <v>0.3078163947003601</v>
      </c>
    </row>
    <row r="83" spans="1:16" ht="31.2" x14ac:dyDescent="0.25">
      <c r="A83" s="27" t="s">
        <v>324</v>
      </c>
      <c r="B83" s="22" t="s">
        <v>22</v>
      </c>
      <c r="C83" s="22" t="s">
        <v>12</v>
      </c>
      <c r="D83" s="22" t="s">
        <v>296</v>
      </c>
      <c r="E83" s="22" t="s">
        <v>64</v>
      </c>
      <c r="F83" s="22" t="s">
        <v>67</v>
      </c>
      <c r="G83" s="22" t="s">
        <v>67</v>
      </c>
      <c r="H83" s="22" t="s">
        <v>295</v>
      </c>
      <c r="I83" s="22" t="s">
        <v>196</v>
      </c>
      <c r="J83" s="19" t="s">
        <v>215</v>
      </c>
      <c r="K83" s="20">
        <v>1958</v>
      </c>
      <c r="L83" s="19" t="s">
        <v>46</v>
      </c>
      <c r="M83" s="119">
        <v>8269932.8700000001</v>
      </c>
      <c r="N83" s="117">
        <v>42045.25</v>
      </c>
      <c r="O83" s="117">
        <v>1887237.94</v>
      </c>
      <c r="P83" s="125">
        <f t="shared" si="26"/>
        <v>0.22820474720491896</v>
      </c>
    </row>
    <row r="84" spans="1:16" ht="15.6" x14ac:dyDescent="0.25">
      <c r="A84" s="15" t="s">
        <v>220</v>
      </c>
      <c r="B84" s="30" t="s">
        <v>0</v>
      </c>
      <c r="C84" s="30" t="s">
        <v>0</v>
      </c>
      <c r="D84" s="30" t="s">
        <v>0</v>
      </c>
      <c r="E84" s="30" t="s">
        <v>0</v>
      </c>
      <c r="F84" s="30" t="s">
        <v>0</v>
      </c>
      <c r="G84" s="30" t="s">
        <v>0</v>
      </c>
      <c r="H84" s="30" t="s">
        <v>0</v>
      </c>
      <c r="I84" s="30" t="s">
        <v>0</v>
      </c>
      <c r="J84" s="30" t="s">
        <v>0</v>
      </c>
      <c r="K84" s="30" t="s">
        <v>0</v>
      </c>
      <c r="L84" s="30" t="s">
        <v>0</v>
      </c>
      <c r="M84" s="118">
        <f>M85+M86</f>
        <v>21021740.969999999</v>
      </c>
      <c r="N84" s="118">
        <f t="shared" ref="N84:O84" si="29">N85+N86</f>
        <v>106755.08</v>
      </c>
      <c r="O84" s="118">
        <f t="shared" si="29"/>
        <v>6276442.9100000001</v>
      </c>
      <c r="P84" s="125">
        <f t="shared" si="26"/>
        <v>0.29856912988115847</v>
      </c>
    </row>
    <row r="85" spans="1:16" ht="31.2" x14ac:dyDescent="0.25">
      <c r="A85" s="27" t="s">
        <v>323</v>
      </c>
      <c r="B85" s="22" t="s">
        <v>22</v>
      </c>
      <c r="C85" s="22" t="s">
        <v>12</v>
      </c>
      <c r="D85" s="22" t="s">
        <v>296</v>
      </c>
      <c r="E85" s="22" t="s">
        <v>64</v>
      </c>
      <c r="F85" s="22" t="s">
        <v>67</v>
      </c>
      <c r="G85" s="22" t="s">
        <v>67</v>
      </c>
      <c r="H85" s="22" t="s">
        <v>295</v>
      </c>
      <c r="I85" s="22" t="s">
        <v>196</v>
      </c>
      <c r="J85" s="19" t="s">
        <v>217</v>
      </c>
      <c r="K85" s="20">
        <v>6.5</v>
      </c>
      <c r="L85" s="19" t="s">
        <v>46</v>
      </c>
      <c r="M85" s="119">
        <v>11087106.82</v>
      </c>
      <c r="N85" s="117">
        <v>106755.08</v>
      </c>
      <c r="O85" s="117">
        <v>3355659.73</v>
      </c>
      <c r="P85" s="125">
        <f t="shared" si="26"/>
        <v>0.30266324519817334</v>
      </c>
    </row>
    <row r="86" spans="1:16" ht="31.2" x14ac:dyDescent="0.25">
      <c r="A86" s="27" t="s">
        <v>322</v>
      </c>
      <c r="B86" s="22" t="s">
        <v>22</v>
      </c>
      <c r="C86" s="22" t="s">
        <v>12</v>
      </c>
      <c r="D86" s="22" t="s">
        <v>296</v>
      </c>
      <c r="E86" s="22" t="s">
        <v>64</v>
      </c>
      <c r="F86" s="22" t="s">
        <v>67</v>
      </c>
      <c r="G86" s="22" t="s">
        <v>67</v>
      </c>
      <c r="H86" s="22" t="s">
        <v>295</v>
      </c>
      <c r="I86" s="22" t="s">
        <v>196</v>
      </c>
      <c r="J86" s="19" t="s">
        <v>217</v>
      </c>
      <c r="K86" s="20">
        <v>6.5</v>
      </c>
      <c r="L86" s="19" t="s">
        <v>46</v>
      </c>
      <c r="M86" s="119">
        <v>9934634.1500000004</v>
      </c>
      <c r="N86" s="117">
        <v>0</v>
      </c>
      <c r="O86" s="117">
        <v>2920783.18</v>
      </c>
      <c r="P86" s="125">
        <f t="shared" si="26"/>
        <v>0.29400007447682408</v>
      </c>
    </row>
    <row r="87" spans="1:16" ht="15.6" x14ac:dyDescent="0.25">
      <c r="A87" s="15" t="s">
        <v>216</v>
      </c>
      <c r="B87" s="30" t="s">
        <v>0</v>
      </c>
      <c r="C87" s="30" t="s">
        <v>0</v>
      </c>
      <c r="D87" s="30" t="s">
        <v>0</v>
      </c>
      <c r="E87" s="30" t="s">
        <v>0</v>
      </c>
      <c r="F87" s="30" t="s">
        <v>0</v>
      </c>
      <c r="G87" s="30" t="s">
        <v>0</v>
      </c>
      <c r="H87" s="30" t="s">
        <v>0</v>
      </c>
      <c r="I87" s="30" t="s">
        <v>0</v>
      </c>
      <c r="J87" s="30" t="s">
        <v>0</v>
      </c>
      <c r="K87" s="30" t="s">
        <v>0</v>
      </c>
      <c r="L87" s="30" t="s">
        <v>0</v>
      </c>
      <c r="M87" s="118">
        <f>M88</f>
        <v>20369623.219999999</v>
      </c>
      <c r="N87" s="118">
        <f t="shared" ref="N87:O87" si="30">N88</f>
        <v>13418459.99</v>
      </c>
      <c r="O87" s="118">
        <f t="shared" si="30"/>
        <v>13418459.99</v>
      </c>
      <c r="P87" s="125">
        <f t="shared" si="26"/>
        <v>0.65874856128045756</v>
      </c>
    </row>
    <row r="88" spans="1:16" ht="46.8" x14ac:dyDescent="0.25">
      <c r="A88" s="27" t="s">
        <v>321</v>
      </c>
      <c r="B88" s="22" t="s">
        <v>22</v>
      </c>
      <c r="C88" s="22" t="s">
        <v>12</v>
      </c>
      <c r="D88" s="22" t="s">
        <v>296</v>
      </c>
      <c r="E88" s="22" t="s">
        <v>64</v>
      </c>
      <c r="F88" s="22" t="s">
        <v>67</v>
      </c>
      <c r="G88" s="22" t="s">
        <v>67</v>
      </c>
      <c r="H88" s="22" t="s">
        <v>295</v>
      </c>
      <c r="I88" s="22" t="s">
        <v>196</v>
      </c>
      <c r="J88" s="19" t="s">
        <v>215</v>
      </c>
      <c r="K88" s="20">
        <v>4160</v>
      </c>
      <c r="L88" s="19" t="s">
        <v>46</v>
      </c>
      <c r="M88" s="119">
        <v>20369623.219999999</v>
      </c>
      <c r="N88" s="117">
        <v>13418459.99</v>
      </c>
      <c r="O88" s="117">
        <v>13418459.99</v>
      </c>
      <c r="P88" s="125">
        <f t="shared" si="26"/>
        <v>0.65874856128045756</v>
      </c>
    </row>
    <row r="89" spans="1:16" ht="15.6" x14ac:dyDescent="0.25">
      <c r="A89" s="15" t="s">
        <v>320</v>
      </c>
      <c r="B89" s="30" t="s">
        <v>0</v>
      </c>
      <c r="C89" s="30" t="s">
        <v>0</v>
      </c>
      <c r="D89" s="30" t="s">
        <v>0</v>
      </c>
      <c r="E89" s="30" t="s">
        <v>0</v>
      </c>
      <c r="F89" s="30" t="s">
        <v>0</v>
      </c>
      <c r="G89" s="30" t="s">
        <v>0</v>
      </c>
      <c r="H89" s="30" t="s">
        <v>0</v>
      </c>
      <c r="I89" s="30" t="s">
        <v>0</v>
      </c>
      <c r="J89" s="30" t="s">
        <v>0</v>
      </c>
      <c r="K89" s="30" t="s">
        <v>0</v>
      </c>
      <c r="L89" s="30" t="s">
        <v>0</v>
      </c>
      <c r="M89" s="118">
        <f>M90</f>
        <v>3061913.04</v>
      </c>
      <c r="N89" s="118">
        <f t="shared" ref="N89:O89" si="31">N90</f>
        <v>2691920.96</v>
      </c>
      <c r="O89" s="118">
        <f t="shared" si="31"/>
        <v>2691920.96</v>
      </c>
      <c r="P89" s="125">
        <f t="shared" si="26"/>
        <v>0.8791630999422505</v>
      </c>
    </row>
    <row r="90" spans="1:16" ht="46.8" x14ac:dyDescent="0.25">
      <c r="A90" s="27" t="s">
        <v>319</v>
      </c>
      <c r="B90" s="22" t="s">
        <v>22</v>
      </c>
      <c r="C90" s="22" t="s">
        <v>12</v>
      </c>
      <c r="D90" s="22" t="s">
        <v>296</v>
      </c>
      <c r="E90" s="22" t="s">
        <v>64</v>
      </c>
      <c r="F90" s="22" t="s">
        <v>67</v>
      </c>
      <c r="G90" s="22" t="s">
        <v>67</v>
      </c>
      <c r="H90" s="22" t="s">
        <v>295</v>
      </c>
      <c r="I90" s="22" t="s">
        <v>196</v>
      </c>
      <c r="J90" s="19" t="s">
        <v>215</v>
      </c>
      <c r="K90" s="20">
        <v>1526</v>
      </c>
      <c r="L90" s="19" t="s">
        <v>46</v>
      </c>
      <c r="M90" s="119">
        <v>3061913.04</v>
      </c>
      <c r="N90" s="117">
        <v>2691920.96</v>
      </c>
      <c r="O90" s="117">
        <v>2691920.96</v>
      </c>
      <c r="P90" s="125">
        <f t="shared" si="26"/>
        <v>0.8791630999422505</v>
      </c>
    </row>
    <row r="91" spans="1:16" ht="15.6" x14ac:dyDescent="0.25">
      <c r="A91" s="15" t="s">
        <v>273</v>
      </c>
      <c r="B91" s="30" t="s">
        <v>0</v>
      </c>
      <c r="C91" s="30" t="s">
        <v>0</v>
      </c>
      <c r="D91" s="30" t="s">
        <v>0</v>
      </c>
      <c r="E91" s="30" t="s">
        <v>0</v>
      </c>
      <c r="F91" s="30" t="s">
        <v>0</v>
      </c>
      <c r="G91" s="30" t="s">
        <v>0</v>
      </c>
      <c r="H91" s="30" t="s">
        <v>0</v>
      </c>
      <c r="I91" s="30" t="s">
        <v>0</v>
      </c>
      <c r="J91" s="30" t="s">
        <v>0</v>
      </c>
      <c r="K91" s="30" t="s">
        <v>0</v>
      </c>
      <c r="L91" s="30" t="s">
        <v>0</v>
      </c>
      <c r="M91" s="118">
        <f>M92+M93+M94</f>
        <v>30914092.960000001</v>
      </c>
      <c r="N91" s="118">
        <f t="shared" ref="N91:O91" si="32">N92+N93+N94</f>
        <v>2673812.8199999998</v>
      </c>
      <c r="O91" s="118">
        <f t="shared" si="32"/>
        <v>10290467.550000001</v>
      </c>
      <c r="P91" s="125">
        <f t="shared" si="26"/>
        <v>0.33287302212990433</v>
      </c>
    </row>
    <row r="92" spans="1:16" ht="31.2" x14ac:dyDescent="0.25">
      <c r="A92" s="27" t="s">
        <v>318</v>
      </c>
      <c r="B92" s="22" t="s">
        <v>22</v>
      </c>
      <c r="C92" s="22" t="s">
        <v>12</v>
      </c>
      <c r="D92" s="22" t="s">
        <v>296</v>
      </c>
      <c r="E92" s="22" t="s">
        <v>64</v>
      </c>
      <c r="F92" s="22" t="s">
        <v>67</v>
      </c>
      <c r="G92" s="22" t="s">
        <v>67</v>
      </c>
      <c r="H92" s="22" t="s">
        <v>295</v>
      </c>
      <c r="I92" s="22" t="s">
        <v>196</v>
      </c>
      <c r="J92" s="19" t="s">
        <v>215</v>
      </c>
      <c r="K92" s="20">
        <v>11095</v>
      </c>
      <c r="L92" s="19" t="s">
        <v>46</v>
      </c>
      <c r="M92" s="119">
        <v>20370683.940000001</v>
      </c>
      <c r="N92" s="117">
        <v>423689.29</v>
      </c>
      <c r="O92" s="117">
        <v>6086220.2000000002</v>
      </c>
      <c r="P92" s="125">
        <f t="shared" si="26"/>
        <v>0.29877348340028292</v>
      </c>
    </row>
    <row r="93" spans="1:16" ht="31.2" x14ac:dyDescent="0.25">
      <c r="A93" s="27" t="s">
        <v>317</v>
      </c>
      <c r="B93" s="22" t="s">
        <v>22</v>
      </c>
      <c r="C93" s="22" t="s">
        <v>12</v>
      </c>
      <c r="D93" s="22" t="s">
        <v>296</v>
      </c>
      <c r="E93" s="22" t="s">
        <v>64</v>
      </c>
      <c r="F93" s="22" t="s">
        <v>67</v>
      </c>
      <c r="G93" s="22" t="s">
        <v>67</v>
      </c>
      <c r="H93" s="22" t="s">
        <v>295</v>
      </c>
      <c r="I93" s="22" t="s">
        <v>196</v>
      </c>
      <c r="J93" s="19" t="s">
        <v>217</v>
      </c>
      <c r="K93" s="20">
        <v>18.52</v>
      </c>
      <c r="L93" s="19" t="s">
        <v>46</v>
      </c>
      <c r="M93" s="119">
        <v>6805472.1399999997</v>
      </c>
      <c r="N93" s="117">
        <v>0</v>
      </c>
      <c r="O93" s="117">
        <v>1954123.82</v>
      </c>
      <c r="P93" s="125">
        <f t="shared" si="26"/>
        <v>0.28714008077623254</v>
      </c>
    </row>
    <row r="94" spans="1:16" ht="31.2" x14ac:dyDescent="0.25">
      <c r="A94" s="27" t="s">
        <v>316</v>
      </c>
      <c r="B94" s="22" t="s">
        <v>22</v>
      </c>
      <c r="C94" s="22" t="s">
        <v>12</v>
      </c>
      <c r="D94" s="22" t="s">
        <v>296</v>
      </c>
      <c r="E94" s="22" t="s">
        <v>64</v>
      </c>
      <c r="F94" s="22" t="s">
        <v>67</v>
      </c>
      <c r="G94" s="22" t="s">
        <v>67</v>
      </c>
      <c r="H94" s="22" t="s">
        <v>295</v>
      </c>
      <c r="I94" s="22" t="s">
        <v>196</v>
      </c>
      <c r="J94" s="19" t="s">
        <v>215</v>
      </c>
      <c r="K94" s="20">
        <v>2281</v>
      </c>
      <c r="L94" s="19" t="s">
        <v>46</v>
      </c>
      <c r="M94" s="119">
        <v>3737936.88</v>
      </c>
      <c r="N94" s="117">
        <v>2250123.5299999998</v>
      </c>
      <c r="O94" s="117">
        <v>2250123.5299999998</v>
      </c>
      <c r="P94" s="125">
        <f t="shared" si="26"/>
        <v>0.60196937568405373</v>
      </c>
    </row>
    <row r="95" spans="1:16" ht="15.6" x14ac:dyDescent="0.25">
      <c r="A95" s="15" t="s">
        <v>272</v>
      </c>
      <c r="B95" s="30" t="s">
        <v>0</v>
      </c>
      <c r="C95" s="30" t="s">
        <v>0</v>
      </c>
      <c r="D95" s="30" t="s">
        <v>0</v>
      </c>
      <c r="E95" s="30" t="s">
        <v>0</v>
      </c>
      <c r="F95" s="30" t="s">
        <v>0</v>
      </c>
      <c r="G95" s="30" t="s">
        <v>0</v>
      </c>
      <c r="H95" s="30" t="s">
        <v>0</v>
      </c>
      <c r="I95" s="30" t="s">
        <v>0</v>
      </c>
      <c r="J95" s="30" t="s">
        <v>0</v>
      </c>
      <c r="K95" s="30" t="s">
        <v>0</v>
      </c>
      <c r="L95" s="30" t="s">
        <v>0</v>
      </c>
      <c r="M95" s="118">
        <f>M96+M97+M98</f>
        <v>8974616.8000000007</v>
      </c>
      <c r="N95" s="118">
        <f t="shared" ref="N95:O95" si="33">N96+N97+N98</f>
        <v>3812888.57</v>
      </c>
      <c r="O95" s="118">
        <f t="shared" si="33"/>
        <v>4779992.4399999995</v>
      </c>
      <c r="P95" s="125">
        <f t="shared" si="26"/>
        <v>0.53261242753005333</v>
      </c>
    </row>
    <row r="96" spans="1:16" ht="31.2" x14ac:dyDescent="0.25">
      <c r="A96" s="27" t="s">
        <v>315</v>
      </c>
      <c r="B96" s="22" t="s">
        <v>22</v>
      </c>
      <c r="C96" s="22" t="s">
        <v>12</v>
      </c>
      <c r="D96" s="22" t="s">
        <v>296</v>
      </c>
      <c r="E96" s="22" t="s">
        <v>64</v>
      </c>
      <c r="F96" s="22" t="s">
        <v>67</v>
      </c>
      <c r="G96" s="22" t="s">
        <v>67</v>
      </c>
      <c r="H96" s="22" t="s">
        <v>295</v>
      </c>
      <c r="I96" s="22" t="s">
        <v>196</v>
      </c>
      <c r="J96" s="19" t="s">
        <v>436</v>
      </c>
      <c r="K96" s="20">
        <v>25</v>
      </c>
      <c r="L96" s="19" t="s">
        <v>46</v>
      </c>
      <c r="M96" s="119">
        <v>3339847.32</v>
      </c>
      <c r="N96" s="117">
        <v>1496435.54</v>
      </c>
      <c r="O96" s="117">
        <v>1496435.54</v>
      </c>
      <c r="P96" s="125">
        <f t="shared" si="26"/>
        <v>0.44805507456550442</v>
      </c>
    </row>
    <row r="97" spans="1:16" ht="31.2" x14ac:dyDescent="0.25">
      <c r="A97" s="27" t="s">
        <v>314</v>
      </c>
      <c r="B97" s="22" t="s">
        <v>22</v>
      </c>
      <c r="C97" s="22" t="s">
        <v>12</v>
      </c>
      <c r="D97" s="22" t="s">
        <v>296</v>
      </c>
      <c r="E97" s="22" t="s">
        <v>64</v>
      </c>
      <c r="F97" s="22" t="s">
        <v>67</v>
      </c>
      <c r="G97" s="22" t="s">
        <v>67</v>
      </c>
      <c r="H97" s="22" t="s">
        <v>295</v>
      </c>
      <c r="I97" s="22" t="s">
        <v>196</v>
      </c>
      <c r="J97" s="19" t="s">
        <v>215</v>
      </c>
      <c r="K97" s="20">
        <v>80</v>
      </c>
      <c r="L97" s="19" t="s">
        <v>46</v>
      </c>
      <c r="M97" s="119">
        <v>2324704.2599999998</v>
      </c>
      <c r="N97" s="117">
        <v>2293402.7999999998</v>
      </c>
      <c r="O97" s="117">
        <v>2293402.7999999998</v>
      </c>
      <c r="P97" s="125">
        <f t="shared" si="26"/>
        <v>0.98653529374097682</v>
      </c>
    </row>
    <row r="98" spans="1:16" ht="31.2" x14ac:dyDescent="0.25">
      <c r="A98" s="27" t="s">
        <v>313</v>
      </c>
      <c r="B98" s="22" t="s">
        <v>22</v>
      </c>
      <c r="C98" s="22" t="s">
        <v>12</v>
      </c>
      <c r="D98" s="22" t="s">
        <v>296</v>
      </c>
      <c r="E98" s="22" t="s">
        <v>64</v>
      </c>
      <c r="F98" s="22" t="s">
        <v>67</v>
      </c>
      <c r="G98" s="22" t="s">
        <v>67</v>
      </c>
      <c r="H98" s="22" t="s">
        <v>295</v>
      </c>
      <c r="I98" s="22" t="s">
        <v>196</v>
      </c>
      <c r="J98" s="19" t="s">
        <v>217</v>
      </c>
      <c r="K98" s="20">
        <v>6.5</v>
      </c>
      <c r="L98" s="19" t="s">
        <v>46</v>
      </c>
      <c r="M98" s="119">
        <v>3310065.22</v>
      </c>
      <c r="N98" s="117">
        <v>23050.23</v>
      </c>
      <c r="O98" s="117">
        <v>990154.1</v>
      </c>
      <c r="P98" s="125">
        <f t="shared" si="26"/>
        <v>0.29913431735946278</v>
      </c>
    </row>
    <row r="99" spans="1:16" ht="15.6" x14ac:dyDescent="0.25">
      <c r="A99" s="15" t="s">
        <v>233</v>
      </c>
      <c r="B99" s="30" t="s">
        <v>0</v>
      </c>
      <c r="C99" s="30" t="s">
        <v>0</v>
      </c>
      <c r="D99" s="30" t="s">
        <v>0</v>
      </c>
      <c r="E99" s="30" t="s">
        <v>0</v>
      </c>
      <c r="F99" s="30" t="s">
        <v>0</v>
      </c>
      <c r="G99" s="30" t="s">
        <v>0</v>
      </c>
      <c r="H99" s="30" t="s">
        <v>0</v>
      </c>
      <c r="I99" s="30" t="s">
        <v>0</v>
      </c>
      <c r="J99" s="30" t="s">
        <v>0</v>
      </c>
      <c r="K99" s="30" t="s">
        <v>0</v>
      </c>
      <c r="L99" s="30" t="s">
        <v>0</v>
      </c>
      <c r="M99" s="118">
        <f>M100</f>
        <v>7353038.8399999999</v>
      </c>
      <c r="N99" s="118">
        <f t="shared" ref="N99:O99" si="34">N100</f>
        <v>7353038.8399999999</v>
      </c>
      <c r="O99" s="118">
        <f t="shared" si="34"/>
        <v>7353038.8399999999</v>
      </c>
      <c r="P99" s="125">
        <f t="shared" si="26"/>
        <v>1</v>
      </c>
    </row>
    <row r="100" spans="1:16" ht="31.2" x14ac:dyDescent="0.25">
      <c r="A100" s="27" t="s">
        <v>312</v>
      </c>
      <c r="B100" s="22" t="s">
        <v>22</v>
      </c>
      <c r="C100" s="22" t="s">
        <v>12</v>
      </c>
      <c r="D100" s="22" t="s">
        <v>296</v>
      </c>
      <c r="E100" s="22" t="s">
        <v>64</v>
      </c>
      <c r="F100" s="22" t="s">
        <v>67</v>
      </c>
      <c r="G100" s="22" t="s">
        <v>67</v>
      </c>
      <c r="H100" s="22" t="s">
        <v>295</v>
      </c>
      <c r="I100" s="22" t="s">
        <v>196</v>
      </c>
      <c r="J100" s="19" t="s">
        <v>217</v>
      </c>
      <c r="K100" s="20">
        <v>12.95</v>
      </c>
      <c r="L100" s="19" t="s">
        <v>46</v>
      </c>
      <c r="M100" s="119">
        <v>7353038.8399999999</v>
      </c>
      <c r="N100" s="117">
        <v>7353038.8399999999</v>
      </c>
      <c r="O100" s="117">
        <v>7353038.8399999999</v>
      </c>
      <c r="P100" s="125">
        <f t="shared" si="26"/>
        <v>1</v>
      </c>
    </row>
    <row r="101" spans="1:16" ht="15.6" x14ac:dyDescent="0.25">
      <c r="A101" s="15" t="s">
        <v>231</v>
      </c>
      <c r="B101" s="30" t="s">
        <v>0</v>
      </c>
      <c r="C101" s="30" t="s">
        <v>0</v>
      </c>
      <c r="D101" s="30" t="s">
        <v>0</v>
      </c>
      <c r="E101" s="30" t="s">
        <v>0</v>
      </c>
      <c r="F101" s="30" t="s">
        <v>0</v>
      </c>
      <c r="G101" s="30" t="s">
        <v>0</v>
      </c>
      <c r="H101" s="30" t="s">
        <v>0</v>
      </c>
      <c r="I101" s="30" t="s">
        <v>0</v>
      </c>
      <c r="J101" s="30" t="s">
        <v>0</v>
      </c>
      <c r="K101" s="30" t="s">
        <v>0</v>
      </c>
      <c r="L101" s="30" t="s">
        <v>0</v>
      </c>
      <c r="M101" s="118">
        <f>M102+M103</f>
        <v>37845188.799999997</v>
      </c>
      <c r="N101" s="118">
        <f t="shared" ref="N101:O101" si="35">N102+N103</f>
        <v>20514802</v>
      </c>
      <c r="O101" s="118">
        <f t="shared" si="35"/>
        <v>20514802</v>
      </c>
      <c r="P101" s="125">
        <f t="shared" ref="P101:P132" si="36">O101/M101</f>
        <v>0.54207159880782529</v>
      </c>
    </row>
    <row r="102" spans="1:16" ht="46.8" x14ac:dyDescent="0.25">
      <c r="A102" s="27" t="s">
        <v>310</v>
      </c>
      <c r="B102" s="22" t="s">
        <v>22</v>
      </c>
      <c r="C102" s="22" t="s">
        <v>12</v>
      </c>
      <c r="D102" s="22" t="s">
        <v>296</v>
      </c>
      <c r="E102" s="22" t="s">
        <v>64</v>
      </c>
      <c r="F102" s="22" t="s">
        <v>67</v>
      </c>
      <c r="G102" s="22" t="s">
        <v>67</v>
      </c>
      <c r="H102" s="22" t="s">
        <v>295</v>
      </c>
      <c r="I102" s="22" t="s">
        <v>196</v>
      </c>
      <c r="J102" s="19" t="s">
        <v>217</v>
      </c>
      <c r="K102" s="20">
        <v>17.899999999999999</v>
      </c>
      <c r="L102" s="19" t="s">
        <v>46</v>
      </c>
      <c r="M102" s="119">
        <v>20550223.129999999</v>
      </c>
      <c r="N102" s="117">
        <v>10709018.43</v>
      </c>
      <c r="O102" s="117">
        <v>10709018.43</v>
      </c>
      <c r="P102" s="125">
        <f t="shared" si="36"/>
        <v>0.52111446003554907</v>
      </c>
    </row>
    <row r="103" spans="1:16" ht="31.2" x14ac:dyDescent="0.25">
      <c r="A103" s="27" t="s">
        <v>309</v>
      </c>
      <c r="B103" s="22" t="s">
        <v>22</v>
      </c>
      <c r="C103" s="22" t="s">
        <v>12</v>
      </c>
      <c r="D103" s="22" t="s">
        <v>296</v>
      </c>
      <c r="E103" s="22" t="s">
        <v>64</v>
      </c>
      <c r="F103" s="22" t="s">
        <v>67</v>
      </c>
      <c r="G103" s="22" t="s">
        <v>67</v>
      </c>
      <c r="H103" s="22" t="s">
        <v>295</v>
      </c>
      <c r="I103" s="22" t="s">
        <v>196</v>
      </c>
      <c r="J103" s="19" t="s">
        <v>215</v>
      </c>
      <c r="K103" s="20">
        <v>5182</v>
      </c>
      <c r="L103" s="19" t="s">
        <v>46</v>
      </c>
      <c r="M103" s="119">
        <v>17294965.670000002</v>
      </c>
      <c r="N103" s="117">
        <v>9805783.5700000003</v>
      </c>
      <c r="O103" s="117">
        <v>9805783.5700000003</v>
      </c>
      <c r="P103" s="125">
        <f t="shared" si="36"/>
        <v>0.56697328905423605</v>
      </c>
    </row>
    <row r="104" spans="1:16" ht="31.2" x14ac:dyDescent="0.25">
      <c r="A104" s="15" t="s">
        <v>308</v>
      </c>
      <c r="B104" s="30" t="s">
        <v>0</v>
      </c>
      <c r="C104" s="30" t="s">
        <v>0</v>
      </c>
      <c r="D104" s="30" t="s">
        <v>0</v>
      </c>
      <c r="E104" s="30" t="s">
        <v>0</v>
      </c>
      <c r="F104" s="30" t="s">
        <v>0</v>
      </c>
      <c r="G104" s="30" t="s">
        <v>0</v>
      </c>
      <c r="H104" s="30" t="s">
        <v>0</v>
      </c>
      <c r="I104" s="30" t="s">
        <v>0</v>
      </c>
      <c r="J104" s="30" t="s">
        <v>0</v>
      </c>
      <c r="K104" s="30" t="s">
        <v>0</v>
      </c>
      <c r="L104" s="30" t="s">
        <v>0</v>
      </c>
      <c r="M104" s="118">
        <f>M105</f>
        <v>19688583.02</v>
      </c>
      <c r="N104" s="118">
        <f t="shared" ref="N104:O104" si="37">N105</f>
        <v>200902.62</v>
      </c>
      <c r="O104" s="118">
        <f t="shared" si="37"/>
        <v>1575882.77</v>
      </c>
      <c r="P104" s="125">
        <f t="shared" si="36"/>
        <v>8.0040436043527938E-2</v>
      </c>
    </row>
    <row r="105" spans="1:16" ht="46.8" x14ac:dyDescent="0.25">
      <c r="A105" s="27" t="s">
        <v>307</v>
      </c>
      <c r="B105" s="22" t="s">
        <v>22</v>
      </c>
      <c r="C105" s="22" t="s">
        <v>12</v>
      </c>
      <c r="D105" s="22" t="s">
        <v>296</v>
      </c>
      <c r="E105" s="22" t="s">
        <v>64</v>
      </c>
      <c r="F105" s="22" t="s">
        <v>67</v>
      </c>
      <c r="G105" s="22" t="s">
        <v>67</v>
      </c>
      <c r="H105" s="22" t="s">
        <v>295</v>
      </c>
      <c r="I105" s="22" t="s">
        <v>196</v>
      </c>
      <c r="J105" s="19" t="s">
        <v>215</v>
      </c>
      <c r="K105" s="20">
        <v>8329</v>
      </c>
      <c r="L105" s="19" t="s">
        <v>46</v>
      </c>
      <c r="M105" s="119">
        <v>19688583.02</v>
      </c>
      <c r="N105" s="117">
        <v>200902.62</v>
      </c>
      <c r="O105" s="117">
        <v>1575882.77</v>
      </c>
      <c r="P105" s="125">
        <f t="shared" si="36"/>
        <v>8.0040436043527938E-2</v>
      </c>
    </row>
    <row r="106" spans="1:16" ht="31.2" x14ac:dyDescent="0.25">
      <c r="A106" s="15" t="s">
        <v>306</v>
      </c>
      <c r="B106" s="30" t="s">
        <v>0</v>
      </c>
      <c r="C106" s="30" t="s">
        <v>0</v>
      </c>
      <c r="D106" s="30" t="s">
        <v>0</v>
      </c>
      <c r="E106" s="30" t="s">
        <v>0</v>
      </c>
      <c r="F106" s="30" t="s">
        <v>0</v>
      </c>
      <c r="G106" s="30" t="s">
        <v>0</v>
      </c>
      <c r="H106" s="30" t="s">
        <v>0</v>
      </c>
      <c r="I106" s="30" t="s">
        <v>0</v>
      </c>
      <c r="J106" s="30" t="s">
        <v>0</v>
      </c>
      <c r="K106" s="30" t="s">
        <v>0</v>
      </c>
      <c r="L106" s="30" t="s">
        <v>0</v>
      </c>
      <c r="M106" s="118">
        <f>M107</f>
        <v>22209049.52</v>
      </c>
      <c r="N106" s="118">
        <f t="shared" ref="N106:O106" si="38">N107</f>
        <v>8760173.3100000005</v>
      </c>
      <c r="O106" s="118">
        <f t="shared" si="38"/>
        <v>8760173.3100000005</v>
      </c>
      <c r="P106" s="125">
        <f t="shared" si="36"/>
        <v>0.39444161273588807</v>
      </c>
    </row>
    <row r="107" spans="1:16" ht="46.8" x14ac:dyDescent="0.25">
      <c r="A107" s="27" t="s">
        <v>305</v>
      </c>
      <c r="B107" s="22" t="s">
        <v>22</v>
      </c>
      <c r="C107" s="22" t="s">
        <v>12</v>
      </c>
      <c r="D107" s="22" t="s">
        <v>296</v>
      </c>
      <c r="E107" s="22" t="s">
        <v>64</v>
      </c>
      <c r="F107" s="22" t="s">
        <v>67</v>
      </c>
      <c r="G107" s="22" t="s">
        <v>67</v>
      </c>
      <c r="H107" s="22" t="s">
        <v>295</v>
      </c>
      <c r="I107" s="22" t="s">
        <v>196</v>
      </c>
      <c r="J107" s="19" t="s">
        <v>217</v>
      </c>
      <c r="K107" s="20">
        <v>65</v>
      </c>
      <c r="L107" s="19" t="s">
        <v>46</v>
      </c>
      <c r="M107" s="119">
        <v>22209049.52</v>
      </c>
      <c r="N107" s="117">
        <v>8760173.3100000005</v>
      </c>
      <c r="O107" s="117">
        <v>8760173.3100000005</v>
      </c>
      <c r="P107" s="125">
        <f t="shared" si="36"/>
        <v>0.39444161273588807</v>
      </c>
    </row>
    <row r="108" spans="1:16" ht="31.2" x14ac:dyDescent="0.25">
      <c r="A108" s="15" t="s">
        <v>203</v>
      </c>
      <c r="B108" s="30" t="s">
        <v>0</v>
      </c>
      <c r="C108" s="30" t="s">
        <v>0</v>
      </c>
      <c r="D108" s="30" t="s">
        <v>0</v>
      </c>
      <c r="E108" s="30" t="s">
        <v>0</v>
      </c>
      <c r="F108" s="30" t="s">
        <v>0</v>
      </c>
      <c r="G108" s="30" t="s">
        <v>0</v>
      </c>
      <c r="H108" s="30" t="s">
        <v>0</v>
      </c>
      <c r="I108" s="30" t="s">
        <v>0</v>
      </c>
      <c r="J108" s="30" t="s">
        <v>0</v>
      </c>
      <c r="K108" s="30" t="s">
        <v>0</v>
      </c>
      <c r="L108" s="30" t="s">
        <v>0</v>
      </c>
      <c r="M108" s="118">
        <f>M109</f>
        <v>21250280</v>
      </c>
      <c r="N108" s="118">
        <f t="shared" ref="N108:O108" si="39">N109</f>
        <v>21240217.960000001</v>
      </c>
      <c r="O108" s="118">
        <f t="shared" si="39"/>
        <v>21240217.960000001</v>
      </c>
      <c r="P108" s="125">
        <f t="shared" si="36"/>
        <v>0.99952649847437314</v>
      </c>
    </row>
    <row r="109" spans="1:16" ht="31.2" x14ac:dyDescent="0.25">
      <c r="A109" s="27" t="s">
        <v>304</v>
      </c>
      <c r="B109" s="22" t="s">
        <v>22</v>
      </c>
      <c r="C109" s="22" t="s">
        <v>12</v>
      </c>
      <c r="D109" s="22" t="s">
        <v>296</v>
      </c>
      <c r="E109" s="22" t="s">
        <v>64</v>
      </c>
      <c r="F109" s="22" t="s">
        <v>67</v>
      </c>
      <c r="G109" s="22" t="s">
        <v>67</v>
      </c>
      <c r="H109" s="22" t="s">
        <v>295</v>
      </c>
      <c r="I109" s="22" t="s">
        <v>196</v>
      </c>
      <c r="J109" s="19" t="s">
        <v>215</v>
      </c>
      <c r="K109" s="20">
        <v>6703</v>
      </c>
      <c r="L109" s="19" t="s">
        <v>60</v>
      </c>
      <c r="M109" s="119">
        <v>21250280</v>
      </c>
      <c r="N109" s="117">
        <v>21240217.960000001</v>
      </c>
      <c r="O109" s="117">
        <v>21240217.960000001</v>
      </c>
      <c r="P109" s="125">
        <f t="shared" si="36"/>
        <v>0.99952649847437314</v>
      </c>
    </row>
    <row r="110" spans="1:16" ht="30" customHeight="1" x14ac:dyDescent="0.25">
      <c r="A110" s="15" t="s">
        <v>303</v>
      </c>
      <c r="B110" s="30" t="s">
        <v>0</v>
      </c>
      <c r="C110" s="30" t="s">
        <v>0</v>
      </c>
      <c r="D110" s="30" t="s">
        <v>0</v>
      </c>
      <c r="E110" s="30" t="s">
        <v>0</v>
      </c>
      <c r="F110" s="30" t="s">
        <v>0</v>
      </c>
      <c r="G110" s="30" t="s">
        <v>0</v>
      </c>
      <c r="H110" s="30" t="s">
        <v>0</v>
      </c>
      <c r="I110" s="30" t="s">
        <v>0</v>
      </c>
      <c r="J110" s="30" t="s">
        <v>0</v>
      </c>
      <c r="K110" s="30" t="s">
        <v>0</v>
      </c>
      <c r="L110" s="30" t="s">
        <v>0</v>
      </c>
      <c r="M110" s="118">
        <f>M111</f>
        <v>27190777.82</v>
      </c>
      <c r="N110" s="118">
        <f t="shared" ref="N110:O110" si="40">N111</f>
        <v>4322607.03</v>
      </c>
      <c r="O110" s="118">
        <f t="shared" si="40"/>
        <v>4322607.03</v>
      </c>
      <c r="P110" s="125">
        <f t="shared" si="36"/>
        <v>0.15897327610909809</v>
      </c>
    </row>
    <row r="111" spans="1:16" ht="46.8" x14ac:dyDescent="0.25">
      <c r="A111" s="27" t="s">
        <v>302</v>
      </c>
      <c r="B111" s="22" t="s">
        <v>22</v>
      </c>
      <c r="C111" s="22" t="s">
        <v>12</v>
      </c>
      <c r="D111" s="22" t="s">
        <v>296</v>
      </c>
      <c r="E111" s="22" t="s">
        <v>64</v>
      </c>
      <c r="F111" s="22" t="s">
        <v>67</v>
      </c>
      <c r="G111" s="22" t="s">
        <v>67</v>
      </c>
      <c r="H111" s="22" t="s">
        <v>295</v>
      </c>
      <c r="I111" s="22" t="s">
        <v>196</v>
      </c>
      <c r="J111" s="19" t="s">
        <v>215</v>
      </c>
      <c r="K111" s="20">
        <v>2773</v>
      </c>
      <c r="L111" s="19" t="s">
        <v>46</v>
      </c>
      <c r="M111" s="119">
        <v>27190777.82</v>
      </c>
      <c r="N111" s="117">
        <v>4322607.03</v>
      </c>
      <c r="O111" s="117">
        <v>4322607.03</v>
      </c>
      <c r="P111" s="125">
        <f t="shared" si="36"/>
        <v>0.15897327610909809</v>
      </c>
    </row>
    <row r="112" spans="1:16" ht="31.2" x14ac:dyDescent="0.25">
      <c r="A112" s="15" t="s">
        <v>290</v>
      </c>
      <c r="B112" s="30" t="s">
        <v>0</v>
      </c>
      <c r="C112" s="30" t="s">
        <v>0</v>
      </c>
      <c r="D112" s="30" t="s">
        <v>0</v>
      </c>
      <c r="E112" s="30" t="s">
        <v>0</v>
      </c>
      <c r="F112" s="30" t="s">
        <v>0</v>
      </c>
      <c r="G112" s="30" t="s">
        <v>0</v>
      </c>
      <c r="H112" s="30" t="s">
        <v>0</v>
      </c>
      <c r="I112" s="30" t="s">
        <v>0</v>
      </c>
      <c r="J112" s="30" t="s">
        <v>0</v>
      </c>
      <c r="K112" s="30" t="s">
        <v>0</v>
      </c>
      <c r="L112" s="30" t="s">
        <v>0</v>
      </c>
      <c r="M112" s="118">
        <f>M113</f>
        <v>9487910.5800000001</v>
      </c>
      <c r="N112" s="118">
        <f t="shared" ref="N112:O112" si="41">N113</f>
        <v>9450444.0600000005</v>
      </c>
      <c r="O112" s="118">
        <f t="shared" si="41"/>
        <v>9450444.0600000005</v>
      </c>
      <c r="P112" s="125">
        <f t="shared" si="36"/>
        <v>0.99605113057463068</v>
      </c>
    </row>
    <row r="113" spans="1:16" ht="62.4" x14ac:dyDescent="0.25">
      <c r="A113" s="27" t="s">
        <v>301</v>
      </c>
      <c r="B113" s="22" t="s">
        <v>22</v>
      </c>
      <c r="C113" s="22" t="s">
        <v>12</v>
      </c>
      <c r="D113" s="22" t="s">
        <v>296</v>
      </c>
      <c r="E113" s="22" t="s">
        <v>64</v>
      </c>
      <c r="F113" s="22" t="s">
        <v>67</v>
      </c>
      <c r="G113" s="22" t="s">
        <v>67</v>
      </c>
      <c r="H113" s="22" t="s">
        <v>295</v>
      </c>
      <c r="I113" s="22" t="s">
        <v>196</v>
      </c>
      <c r="J113" s="19" t="s">
        <v>215</v>
      </c>
      <c r="K113" s="20">
        <v>3787</v>
      </c>
      <c r="L113" s="19" t="s">
        <v>46</v>
      </c>
      <c r="M113" s="119">
        <v>9487910.5800000001</v>
      </c>
      <c r="N113" s="117">
        <v>9450444.0600000005</v>
      </c>
      <c r="O113" s="117">
        <v>9450444.0600000005</v>
      </c>
      <c r="P113" s="125">
        <f t="shared" si="36"/>
        <v>0.99605113057463068</v>
      </c>
    </row>
    <row r="114" spans="1:16" ht="31.2" x14ac:dyDescent="0.25">
      <c r="A114" s="15" t="s">
        <v>299</v>
      </c>
      <c r="B114" s="30" t="s">
        <v>0</v>
      </c>
      <c r="C114" s="30" t="s">
        <v>0</v>
      </c>
      <c r="D114" s="30" t="s">
        <v>0</v>
      </c>
      <c r="E114" s="30" t="s">
        <v>0</v>
      </c>
      <c r="F114" s="30" t="s">
        <v>0</v>
      </c>
      <c r="G114" s="30" t="s">
        <v>0</v>
      </c>
      <c r="H114" s="30" t="s">
        <v>0</v>
      </c>
      <c r="I114" s="30" t="s">
        <v>0</v>
      </c>
      <c r="J114" s="30" t="s">
        <v>0</v>
      </c>
      <c r="K114" s="30" t="s">
        <v>0</v>
      </c>
      <c r="L114" s="30" t="s">
        <v>0</v>
      </c>
      <c r="M114" s="118">
        <f>M115</f>
        <v>18402567.739999998</v>
      </c>
      <c r="N114" s="118">
        <f>N115</f>
        <v>3788192.47</v>
      </c>
      <c r="O114" s="118">
        <f>O115</f>
        <v>9282990.6600000001</v>
      </c>
      <c r="P114" s="125">
        <f t="shared" si="36"/>
        <v>0.50443996681084902</v>
      </c>
    </row>
    <row r="115" spans="1:16" ht="46.8" x14ac:dyDescent="0.25">
      <c r="A115" s="27" t="s">
        <v>298</v>
      </c>
      <c r="B115" s="22" t="s">
        <v>22</v>
      </c>
      <c r="C115" s="22" t="s">
        <v>12</v>
      </c>
      <c r="D115" s="22" t="s">
        <v>296</v>
      </c>
      <c r="E115" s="22" t="s">
        <v>64</v>
      </c>
      <c r="F115" s="22" t="s">
        <v>67</v>
      </c>
      <c r="G115" s="22" t="s">
        <v>67</v>
      </c>
      <c r="H115" s="22" t="s">
        <v>295</v>
      </c>
      <c r="I115" s="22" t="s">
        <v>196</v>
      </c>
      <c r="J115" s="19" t="s">
        <v>215</v>
      </c>
      <c r="K115" s="20">
        <v>2855</v>
      </c>
      <c r="L115" s="19" t="s">
        <v>46</v>
      </c>
      <c r="M115" s="119">
        <v>18402567.739999998</v>
      </c>
      <c r="N115" s="117">
        <v>3788192.47</v>
      </c>
      <c r="O115" s="117">
        <v>9282990.6600000001</v>
      </c>
      <c r="P115" s="125">
        <f t="shared" si="36"/>
        <v>0.50443996681084902</v>
      </c>
    </row>
    <row r="116" spans="1:16" ht="31.2" x14ac:dyDescent="0.25">
      <c r="A116" s="15" t="s">
        <v>281</v>
      </c>
      <c r="B116" s="30" t="s">
        <v>0</v>
      </c>
      <c r="C116" s="30" t="s">
        <v>0</v>
      </c>
      <c r="D116" s="30" t="s">
        <v>0</v>
      </c>
      <c r="E116" s="30" t="s">
        <v>0</v>
      </c>
      <c r="F116" s="30" t="s">
        <v>0</v>
      </c>
      <c r="G116" s="30" t="s">
        <v>0</v>
      </c>
      <c r="H116" s="30" t="s">
        <v>0</v>
      </c>
      <c r="I116" s="30" t="s">
        <v>0</v>
      </c>
      <c r="J116" s="30" t="s">
        <v>0</v>
      </c>
      <c r="K116" s="30" t="s">
        <v>0</v>
      </c>
      <c r="L116" s="30" t="s">
        <v>0</v>
      </c>
      <c r="M116" s="118">
        <f>M117</f>
        <v>13063709.68</v>
      </c>
      <c r="N116" s="118">
        <f t="shared" ref="N116:O116" si="42">N117</f>
        <v>0</v>
      </c>
      <c r="O116" s="118">
        <f t="shared" si="42"/>
        <v>0</v>
      </c>
      <c r="P116" s="125">
        <f t="shared" si="36"/>
        <v>0</v>
      </c>
    </row>
    <row r="117" spans="1:16" ht="46.8" x14ac:dyDescent="0.25">
      <c r="A117" s="27" t="s">
        <v>297</v>
      </c>
      <c r="B117" s="22" t="s">
        <v>22</v>
      </c>
      <c r="C117" s="22" t="s">
        <v>12</v>
      </c>
      <c r="D117" s="22" t="s">
        <v>296</v>
      </c>
      <c r="E117" s="22" t="s">
        <v>64</v>
      </c>
      <c r="F117" s="22" t="s">
        <v>67</v>
      </c>
      <c r="G117" s="22" t="s">
        <v>67</v>
      </c>
      <c r="H117" s="22" t="s">
        <v>295</v>
      </c>
      <c r="I117" s="22" t="s">
        <v>196</v>
      </c>
      <c r="J117" s="19" t="s">
        <v>217</v>
      </c>
      <c r="K117" s="20">
        <v>10.09</v>
      </c>
      <c r="L117" s="19" t="s">
        <v>46</v>
      </c>
      <c r="M117" s="119">
        <v>13063709.68</v>
      </c>
      <c r="N117" s="117">
        <v>0</v>
      </c>
      <c r="O117" s="117">
        <v>0</v>
      </c>
      <c r="P117" s="125">
        <f t="shared" si="36"/>
        <v>0</v>
      </c>
    </row>
    <row r="118" spans="1:16" ht="31.2" x14ac:dyDescent="0.25">
      <c r="A118" s="15" t="s">
        <v>30</v>
      </c>
      <c r="B118" s="21" t="s">
        <v>22</v>
      </c>
      <c r="C118" s="21" t="s">
        <v>15</v>
      </c>
      <c r="D118" s="21" t="s">
        <v>0</v>
      </c>
      <c r="E118" s="21" t="s">
        <v>0</v>
      </c>
      <c r="F118" s="21" t="s">
        <v>0</v>
      </c>
      <c r="G118" s="21" t="s">
        <v>0</v>
      </c>
      <c r="H118" s="25" t="s">
        <v>0</v>
      </c>
      <c r="I118" s="25" t="s">
        <v>0</v>
      </c>
      <c r="J118" s="25" t="s">
        <v>0</v>
      </c>
      <c r="K118" s="25" t="s">
        <v>0</v>
      </c>
      <c r="L118" s="25" t="s">
        <v>0</v>
      </c>
      <c r="M118" s="118">
        <f>M119+M133</f>
        <v>415281649.82000005</v>
      </c>
      <c r="N118" s="118">
        <f t="shared" ref="N118:O118" si="43">N119+N133</f>
        <v>13962130.15</v>
      </c>
      <c r="O118" s="118">
        <f t="shared" si="43"/>
        <v>116255674.17</v>
      </c>
      <c r="P118" s="125">
        <f t="shared" si="36"/>
        <v>0.27994416372693071</v>
      </c>
    </row>
    <row r="119" spans="1:16" ht="46.8" x14ac:dyDescent="0.25">
      <c r="A119" s="15" t="s">
        <v>294</v>
      </c>
      <c r="B119" s="21" t="s">
        <v>22</v>
      </c>
      <c r="C119" s="21" t="s">
        <v>15</v>
      </c>
      <c r="D119" s="21" t="s">
        <v>36</v>
      </c>
      <c r="E119" s="21" t="s">
        <v>0</v>
      </c>
      <c r="F119" s="21" t="s">
        <v>0</v>
      </c>
      <c r="G119" s="21" t="s">
        <v>0</v>
      </c>
      <c r="H119" s="25" t="s">
        <v>0</v>
      </c>
      <c r="I119" s="25" t="s">
        <v>0</v>
      </c>
      <c r="J119" s="25" t="s">
        <v>0</v>
      </c>
      <c r="K119" s="25" t="s">
        <v>0</v>
      </c>
      <c r="L119" s="25" t="s">
        <v>0</v>
      </c>
      <c r="M119" s="118">
        <f>M120</f>
        <v>27341859</v>
      </c>
      <c r="N119" s="118">
        <f t="shared" ref="N119:O123" si="44">N120</f>
        <v>0</v>
      </c>
      <c r="O119" s="118">
        <f t="shared" si="44"/>
        <v>6740123.7300000004</v>
      </c>
      <c r="P119" s="125">
        <f t="shared" si="36"/>
        <v>0.24651300154828537</v>
      </c>
    </row>
    <row r="120" spans="1:16" ht="46.8" x14ac:dyDescent="0.25">
      <c r="A120" s="15" t="s">
        <v>63</v>
      </c>
      <c r="B120" s="21" t="s">
        <v>22</v>
      </c>
      <c r="C120" s="21" t="s">
        <v>15</v>
      </c>
      <c r="D120" s="21" t="s">
        <v>36</v>
      </c>
      <c r="E120" s="21" t="s">
        <v>64</v>
      </c>
      <c r="F120" s="21" t="s">
        <v>0</v>
      </c>
      <c r="G120" s="21" t="s">
        <v>0</v>
      </c>
      <c r="H120" s="25" t="s">
        <v>0</v>
      </c>
      <c r="I120" s="25" t="s">
        <v>0</v>
      </c>
      <c r="J120" s="25" t="s">
        <v>0</v>
      </c>
      <c r="K120" s="25" t="s">
        <v>0</v>
      </c>
      <c r="L120" s="25" t="s">
        <v>0</v>
      </c>
      <c r="M120" s="118">
        <f>M121</f>
        <v>27341859</v>
      </c>
      <c r="N120" s="118">
        <f t="shared" si="44"/>
        <v>0</v>
      </c>
      <c r="O120" s="118">
        <f t="shared" si="44"/>
        <v>6740123.7300000004</v>
      </c>
      <c r="P120" s="125">
        <f t="shared" si="36"/>
        <v>0.24651300154828537</v>
      </c>
    </row>
    <row r="121" spans="1:16" ht="15.6" x14ac:dyDescent="0.25">
      <c r="A121" s="26" t="s">
        <v>66</v>
      </c>
      <c r="B121" s="21" t="s">
        <v>22</v>
      </c>
      <c r="C121" s="21" t="s">
        <v>15</v>
      </c>
      <c r="D121" s="21" t="s">
        <v>36</v>
      </c>
      <c r="E121" s="21" t="s">
        <v>64</v>
      </c>
      <c r="F121" s="21" t="s">
        <v>67</v>
      </c>
      <c r="G121" s="21" t="s">
        <v>0</v>
      </c>
      <c r="H121" s="21" t="s">
        <v>0</v>
      </c>
      <c r="I121" s="21" t="s">
        <v>0</v>
      </c>
      <c r="J121" s="21" t="s">
        <v>0</v>
      </c>
      <c r="K121" s="21" t="s">
        <v>0</v>
      </c>
      <c r="L121" s="21" t="s">
        <v>0</v>
      </c>
      <c r="M121" s="118">
        <f>M122</f>
        <v>27341859</v>
      </c>
      <c r="N121" s="118">
        <f t="shared" si="44"/>
        <v>0</v>
      </c>
      <c r="O121" s="118">
        <f t="shared" si="44"/>
        <v>6740123.7300000004</v>
      </c>
      <c r="P121" s="125">
        <f t="shared" si="36"/>
        <v>0.24651300154828537</v>
      </c>
    </row>
    <row r="122" spans="1:16" ht="15.6" x14ac:dyDescent="0.25">
      <c r="A122" s="26" t="s">
        <v>68</v>
      </c>
      <c r="B122" s="21" t="s">
        <v>22</v>
      </c>
      <c r="C122" s="21" t="s">
        <v>15</v>
      </c>
      <c r="D122" s="21" t="s">
        <v>36</v>
      </c>
      <c r="E122" s="21" t="s">
        <v>64</v>
      </c>
      <c r="F122" s="21" t="s">
        <v>67</v>
      </c>
      <c r="G122" s="21" t="s">
        <v>29</v>
      </c>
      <c r="H122" s="21" t="s">
        <v>0</v>
      </c>
      <c r="I122" s="21" t="s">
        <v>0</v>
      </c>
      <c r="J122" s="21" t="s">
        <v>0</v>
      </c>
      <c r="K122" s="21" t="s">
        <v>0</v>
      </c>
      <c r="L122" s="21" t="s">
        <v>0</v>
      </c>
      <c r="M122" s="118">
        <f>M123</f>
        <v>27341859</v>
      </c>
      <c r="N122" s="118">
        <f t="shared" si="44"/>
        <v>0</v>
      </c>
      <c r="O122" s="118">
        <f t="shared" si="44"/>
        <v>6740123.7300000004</v>
      </c>
      <c r="P122" s="125">
        <f t="shared" si="36"/>
        <v>0.24651300154828537</v>
      </c>
    </row>
    <row r="123" spans="1:16" ht="31.2" x14ac:dyDescent="0.25">
      <c r="A123" s="15" t="s">
        <v>205</v>
      </c>
      <c r="B123" s="21" t="s">
        <v>22</v>
      </c>
      <c r="C123" s="21" t="s">
        <v>15</v>
      </c>
      <c r="D123" s="21" t="s">
        <v>36</v>
      </c>
      <c r="E123" s="21" t="s">
        <v>64</v>
      </c>
      <c r="F123" s="21" t="s">
        <v>67</v>
      </c>
      <c r="G123" s="21" t="s">
        <v>29</v>
      </c>
      <c r="H123" s="21" t="s">
        <v>202</v>
      </c>
      <c r="I123" s="25" t="s">
        <v>0</v>
      </c>
      <c r="J123" s="25" t="s">
        <v>0</v>
      </c>
      <c r="K123" s="25" t="s">
        <v>0</v>
      </c>
      <c r="L123" s="25" t="s">
        <v>0</v>
      </c>
      <c r="M123" s="118">
        <f>M124</f>
        <v>27341859</v>
      </c>
      <c r="N123" s="118">
        <f t="shared" si="44"/>
        <v>0</v>
      </c>
      <c r="O123" s="118">
        <f t="shared" si="44"/>
        <v>6740123.7300000004</v>
      </c>
      <c r="P123" s="125">
        <f t="shared" si="36"/>
        <v>0.24651300154828537</v>
      </c>
    </row>
    <row r="124" spans="1:16" ht="46.8" x14ac:dyDescent="0.25">
      <c r="A124" s="15" t="s">
        <v>197</v>
      </c>
      <c r="B124" s="21" t="s">
        <v>22</v>
      </c>
      <c r="C124" s="21" t="s">
        <v>15</v>
      </c>
      <c r="D124" s="21" t="s">
        <v>36</v>
      </c>
      <c r="E124" s="21" t="s">
        <v>64</v>
      </c>
      <c r="F124" s="21" t="s">
        <v>67</v>
      </c>
      <c r="G124" s="21" t="s">
        <v>29</v>
      </c>
      <c r="H124" s="21" t="s">
        <v>202</v>
      </c>
      <c r="I124" s="21" t="s">
        <v>196</v>
      </c>
      <c r="J124" s="21" t="s">
        <v>0</v>
      </c>
      <c r="K124" s="21" t="s">
        <v>0</v>
      </c>
      <c r="L124" s="21" t="s">
        <v>0</v>
      </c>
      <c r="M124" s="118">
        <f>M125+M127+M129+M131</f>
        <v>27341859</v>
      </c>
      <c r="N124" s="118">
        <f t="shared" ref="N124:O124" si="45">N125+N127+N129+N131</f>
        <v>0</v>
      </c>
      <c r="O124" s="118">
        <f t="shared" si="45"/>
        <v>6740123.7300000004</v>
      </c>
      <c r="P124" s="125">
        <f t="shared" si="36"/>
        <v>0.24651300154828537</v>
      </c>
    </row>
    <row r="125" spans="1:16" ht="15.6" x14ac:dyDescent="0.25">
      <c r="A125" s="15" t="s">
        <v>218</v>
      </c>
      <c r="B125" s="17" t="s">
        <v>0</v>
      </c>
      <c r="C125" s="17" t="s">
        <v>0</v>
      </c>
      <c r="D125" s="17" t="s">
        <v>0</v>
      </c>
      <c r="E125" s="17" t="s">
        <v>0</v>
      </c>
      <c r="F125" s="17" t="s">
        <v>0</v>
      </c>
      <c r="G125" s="17" t="s">
        <v>0</v>
      </c>
      <c r="H125" s="17" t="s">
        <v>0</v>
      </c>
      <c r="I125" s="17" t="s">
        <v>0</v>
      </c>
      <c r="J125" s="17" t="s">
        <v>0</v>
      </c>
      <c r="K125" s="17" t="s">
        <v>0</v>
      </c>
      <c r="L125" s="17" t="s">
        <v>0</v>
      </c>
      <c r="M125" s="118">
        <f>M126</f>
        <v>6716859</v>
      </c>
      <c r="N125" s="118">
        <f t="shared" ref="N125:O125" si="46">N126</f>
        <v>0</v>
      </c>
      <c r="O125" s="118">
        <f t="shared" si="46"/>
        <v>0</v>
      </c>
      <c r="P125" s="125">
        <f t="shared" si="36"/>
        <v>0</v>
      </c>
    </row>
    <row r="126" spans="1:16" ht="46.8" x14ac:dyDescent="0.25">
      <c r="A126" s="27" t="s">
        <v>437</v>
      </c>
      <c r="B126" s="22" t="s">
        <v>22</v>
      </c>
      <c r="C126" s="22" t="s">
        <v>15</v>
      </c>
      <c r="D126" s="22" t="s">
        <v>36</v>
      </c>
      <c r="E126" s="22" t="s">
        <v>64</v>
      </c>
      <c r="F126" s="22" t="s">
        <v>67</v>
      </c>
      <c r="G126" s="22" t="s">
        <v>29</v>
      </c>
      <c r="H126" s="22" t="s">
        <v>202</v>
      </c>
      <c r="I126" s="22" t="s">
        <v>196</v>
      </c>
      <c r="J126" s="19" t="s">
        <v>217</v>
      </c>
      <c r="K126" s="20">
        <v>130</v>
      </c>
      <c r="L126" s="19">
        <v>2024</v>
      </c>
      <c r="M126" s="119">
        <v>6716859</v>
      </c>
      <c r="N126" s="117">
        <v>0</v>
      </c>
      <c r="O126" s="117">
        <v>0</v>
      </c>
      <c r="P126" s="125">
        <f t="shared" si="36"/>
        <v>0</v>
      </c>
    </row>
    <row r="127" spans="1:16" ht="15.6" x14ac:dyDescent="0.25">
      <c r="A127" s="15" t="s">
        <v>212</v>
      </c>
      <c r="B127" s="17" t="s">
        <v>0</v>
      </c>
      <c r="C127" s="17" t="s">
        <v>0</v>
      </c>
      <c r="D127" s="17" t="s">
        <v>0</v>
      </c>
      <c r="E127" s="17" t="s">
        <v>0</v>
      </c>
      <c r="F127" s="17" t="s">
        <v>0</v>
      </c>
      <c r="G127" s="17" t="s">
        <v>0</v>
      </c>
      <c r="H127" s="17" t="s">
        <v>0</v>
      </c>
      <c r="I127" s="17" t="s">
        <v>0</v>
      </c>
      <c r="J127" s="17" t="s">
        <v>0</v>
      </c>
      <c r="K127" s="17" t="s">
        <v>0</v>
      </c>
      <c r="L127" s="17" t="s">
        <v>0</v>
      </c>
      <c r="M127" s="118">
        <f>M128</f>
        <v>9700000</v>
      </c>
      <c r="N127" s="118">
        <f t="shared" ref="N127:O127" si="47">N128</f>
        <v>0</v>
      </c>
      <c r="O127" s="118">
        <f t="shared" si="47"/>
        <v>3172773.9</v>
      </c>
      <c r="P127" s="125">
        <f t="shared" si="36"/>
        <v>0.32709009278350515</v>
      </c>
    </row>
    <row r="128" spans="1:16" ht="46.8" x14ac:dyDescent="0.25">
      <c r="A128" s="27" t="s">
        <v>438</v>
      </c>
      <c r="B128" s="22" t="s">
        <v>22</v>
      </c>
      <c r="C128" s="22" t="s">
        <v>15</v>
      </c>
      <c r="D128" s="22" t="s">
        <v>36</v>
      </c>
      <c r="E128" s="22" t="s">
        <v>64</v>
      </c>
      <c r="F128" s="22" t="s">
        <v>67</v>
      </c>
      <c r="G128" s="22" t="s">
        <v>29</v>
      </c>
      <c r="H128" s="22" t="s">
        <v>202</v>
      </c>
      <c r="I128" s="22" t="s">
        <v>196</v>
      </c>
      <c r="J128" s="19" t="s">
        <v>217</v>
      </c>
      <c r="K128" s="20">
        <v>25</v>
      </c>
      <c r="L128" s="19">
        <v>2022</v>
      </c>
      <c r="M128" s="119">
        <v>9700000</v>
      </c>
      <c r="N128" s="117">
        <v>0</v>
      </c>
      <c r="O128" s="117">
        <v>3172773.9</v>
      </c>
      <c r="P128" s="125">
        <f t="shared" si="36"/>
        <v>0.32709009278350515</v>
      </c>
    </row>
    <row r="129" spans="1:16" ht="15.6" x14ac:dyDescent="0.25">
      <c r="A129" s="15" t="s">
        <v>201</v>
      </c>
      <c r="B129" s="17" t="s">
        <v>0</v>
      </c>
      <c r="C129" s="17" t="s">
        <v>0</v>
      </c>
      <c r="D129" s="17" t="s">
        <v>0</v>
      </c>
      <c r="E129" s="17" t="s">
        <v>0</v>
      </c>
      <c r="F129" s="17" t="s">
        <v>0</v>
      </c>
      <c r="G129" s="17" t="s">
        <v>0</v>
      </c>
      <c r="H129" s="17" t="s">
        <v>0</v>
      </c>
      <c r="I129" s="17" t="s">
        <v>0</v>
      </c>
      <c r="J129" s="17" t="s">
        <v>0</v>
      </c>
      <c r="K129" s="17" t="s">
        <v>0</v>
      </c>
      <c r="L129" s="17" t="s">
        <v>0</v>
      </c>
      <c r="M129" s="118">
        <f>M130</f>
        <v>8075000</v>
      </c>
      <c r="N129" s="118">
        <f t="shared" ref="N129:O129" si="48">N130</f>
        <v>0</v>
      </c>
      <c r="O129" s="118">
        <f t="shared" si="48"/>
        <v>3567349.83</v>
      </c>
      <c r="P129" s="125">
        <f t="shared" si="36"/>
        <v>0.44177706873065015</v>
      </c>
    </row>
    <row r="130" spans="1:16" ht="46.8" x14ac:dyDescent="0.25">
      <c r="A130" s="27" t="s">
        <v>292</v>
      </c>
      <c r="B130" s="22" t="s">
        <v>22</v>
      </c>
      <c r="C130" s="22" t="s">
        <v>15</v>
      </c>
      <c r="D130" s="22" t="s">
        <v>36</v>
      </c>
      <c r="E130" s="22" t="s">
        <v>64</v>
      </c>
      <c r="F130" s="22" t="s">
        <v>67</v>
      </c>
      <c r="G130" s="22" t="s">
        <v>29</v>
      </c>
      <c r="H130" s="22" t="s">
        <v>202</v>
      </c>
      <c r="I130" s="22" t="s">
        <v>196</v>
      </c>
      <c r="J130" s="19" t="s">
        <v>217</v>
      </c>
      <c r="K130" s="20">
        <v>10</v>
      </c>
      <c r="L130" s="19" t="s">
        <v>46</v>
      </c>
      <c r="M130" s="119">
        <v>8075000</v>
      </c>
      <c r="N130" s="117">
        <v>0</v>
      </c>
      <c r="O130" s="117">
        <v>3567349.83</v>
      </c>
      <c r="P130" s="125">
        <f t="shared" si="36"/>
        <v>0.44177706873065015</v>
      </c>
    </row>
    <row r="131" spans="1:16" ht="15.6" x14ac:dyDescent="0.25">
      <c r="A131" s="15" t="s">
        <v>266</v>
      </c>
      <c r="B131" s="17" t="s">
        <v>0</v>
      </c>
      <c r="C131" s="17" t="s">
        <v>0</v>
      </c>
      <c r="D131" s="17" t="s">
        <v>0</v>
      </c>
      <c r="E131" s="17" t="s">
        <v>0</v>
      </c>
      <c r="F131" s="17" t="s">
        <v>0</v>
      </c>
      <c r="G131" s="17" t="s">
        <v>0</v>
      </c>
      <c r="H131" s="17" t="s">
        <v>0</v>
      </c>
      <c r="I131" s="17" t="s">
        <v>0</v>
      </c>
      <c r="J131" s="17" t="s">
        <v>0</v>
      </c>
      <c r="K131" s="17" t="s">
        <v>0</v>
      </c>
      <c r="L131" s="17" t="s">
        <v>0</v>
      </c>
      <c r="M131" s="118">
        <f>M132</f>
        <v>2850000</v>
      </c>
      <c r="N131" s="118">
        <f t="shared" ref="N131:O131" si="49">N132</f>
        <v>0</v>
      </c>
      <c r="O131" s="118">
        <f t="shared" si="49"/>
        <v>0</v>
      </c>
      <c r="P131" s="125">
        <f t="shared" si="36"/>
        <v>0</v>
      </c>
    </row>
    <row r="132" spans="1:16" ht="46.8" x14ac:dyDescent="0.25">
      <c r="A132" s="27" t="s">
        <v>439</v>
      </c>
      <c r="B132" s="22" t="s">
        <v>22</v>
      </c>
      <c r="C132" s="22" t="s">
        <v>15</v>
      </c>
      <c r="D132" s="22" t="s">
        <v>36</v>
      </c>
      <c r="E132" s="22" t="s">
        <v>64</v>
      </c>
      <c r="F132" s="22" t="s">
        <v>67</v>
      </c>
      <c r="G132" s="22" t="s">
        <v>29</v>
      </c>
      <c r="H132" s="22" t="s">
        <v>202</v>
      </c>
      <c r="I132" s="22" t="s">
        <v>196</v>
      </c>
      <c r="J132" s="19" t="s">
        <v>217</v>
      </c>
      <c r="K132" s="20">
        <v>50</v>
      </c>
      <c r="L132" s="19" t="s">
        <v>46</v>
      </c>
      <c r="M132" s="119">
        <v>2850000</v>
      </c>
      <c r="N132" s="117">
        <v>0</v>
      </c>
      <c r="O132" s="117">
        <v>0</v>
      </c>
      <c r="P132" s="125">
        <f t="shared" si="36"/>
        <v>0</v>
      </c>
    </row>
    <row r="133" spans="1:16" ht="46.8" x14ac:dyDescent="0.25">
      <c r="A133" s="15" t="s">
        <v>288</v>
      </c>
      <c r="B133" s="21" t="s">
        <v>22</v>
      </c>
      <c r="C133" s="21" t="s">
        <v>15</v>
      </c>
      <c r="D133" s="21" t="s">
        <v>138</v>
      </c>
      <c r="E133" s="21" t="s">
        <v>0</v>
      </c>
      <c r="F133" s="21" t="s">
        <v>0</v>
      </c>
      <c r="G133" s="21" t="s">
        <v>0</v>
      </c>
      <c r="H133" s="25" t="s">
        <v>0</v>
      </c>
      <c r="I133" s="25" t="s">
        <v>0</v>
      </c>
      <c r="J133" s="25" t="s">
        <v>0</v>
      </c>
      <c r="K133" s="25" t="s">
        <v>0</v>
      </c>
      <c r="L133" s="25" t="s">
        <v>0</v>
      </c>
      <c r="M133" s="118">
        <f>M134</f>
        <v>387939790.82000005</v>
      </c>
      <c r="N133" s="118">
        <f t="shared" ref="N133:O137" si="50">N134</f>
        <v>13962130.15</v>
      </c>
      <c r="O133" s="118">
        <f t="shared" si="50"/>
        <v>109515550.44</v>
      </c>
      <c r="P133" s="125">
        <f t="shared" ref="P133:P158" si="51">O133/M133</f>
        <v>0.28230038019176551</v>
      </c>
    </row>
    <row r="134" spans="1:16" ht="46.8" x14ac:dyDescent="0.25">
      <c r="A134" s="15" t="s">
        <v>63</v>
      </c>
      <c r="B134" s="21" t="s">
        <v>22</v>
      </c>
      <c r="C134" s="21" t="s">
        <v>15</v>
      </c>
      <c r="D134" s="21" t="s">
        <v>138</v>
      </c>
      <c r="E134" s="21" t="s">
        <v>64</v>
      </c>
      <c r="F134" s="21" t="s">
        <v>0</v>
      </c>
      <c r="G134" s="21" t="s">
        <v>0</v>
      </c>
      <c r="H134" s="25" t="s">
        <v>0</v>
      </c>
      <c r="I134" s="25" t="s">
        <v>0</v>
      </c>
      <c r="J134" s="25" t="s">
        <v>0</v>
      </c>
      <c r="K134" s="25" t="s">
        <v>0</v>
      </c>
      <c r="L134" s="25" t="s">
        <v>0</v>
      </c>
      <c r="M134" s="118">
        <f>M135</f>
        <v>387939790.82000005</v>
      </c>
      <c r="N134" s="118">
        <f t="shared" si="50"/>
        <v>13962130.15</v>
      </c>
      <c r="O134" s="118">
        <f t="shared" si="50"/>
        <v>109515550.44</v>
      </c>
      <c r="P134" s="125">
        <f t="shared" si="51"/>
        <v>0.28230038019176551</v>
      </c>
    </row>
    <row r="135" spans="1:16" ht="15.6" x14ac:dyDescent="0.25">
      <c r="A135" s="26" t="s">
        <v>66</v>
      </c>
      <c r="B135" s="21" t="s">
        <v>22</v>
      </c>
      <c r="C135" s="21" t="s">
        <v>15</v>
      </c>
      <c r="D135" s="21" t="s">
        <v>138</v>
      </c>
      <c r="E135" s="21" t="s">
        <v>64</v>
      </c>
      <c r="F135" s="21" t="s">
        <v>67</v>
      </c>
      <c r="G135" s="21" t="s">
        <v>0</v>
      </c>
      <c r="H135" s="21" t="s">
        <v>0</v>
      </c>
      <c r="I135" s="21" t="s">
        <v>0</v>
      </c>
      <c r="J135" s="21" t="s">
        <v>0</v>
      </c>
      <c r="K135" s="21" t="s">
        <v>0</v>
      </c>
      <c r="L135" s="21" t="s">
        <v>0</v>
      </c>
      <c r="M135" s="118">
        <f>M136</f>
        <v>387939790.82000005</v>
      </c>
      <c r="N135" s="118">
        <f t="shared" si="50"/>
        <v>13962130.15</v>
      </c>
      <c r="O135" s="118">
        <f t="shared" si="50"/>
        <v>109515550.44</v>
      </c>
      <c r="P135" s="125">
        <f t="shared" si="51"/>
        <v>0.28230038019176551</v>
      </c>
    </row>
    <row r="136" spans="1:16" ht="15.6" x14ac:dyDescent="0.25">
      <c r="A136" s="26" t="s">
        <v>68</v>
      </c>
      <c r="B136" s="21" t="s">
        <v>22</v>
      </c>
      <c r="C136" s="21" t="s">
        <v>15</v>
      </c>
      <c r="D136" s="21" t="s">
        <v>138</v>
      </c>
      <c r="E136" s="21" t="s">
        <v>64</v>
      </c>
      <c r="F136" s="21" t="s">
        <v>67</v>
      </c>
      <c r="G136" s="21" t="s">
        <v>29</v>
      </c>
      <c r="H136" s="21" t="s">
        <v>0</v>
      </c>
      <c r="I136" s="21" t="s">
        <v>0</v>
      </c>
      <c r="J136" s="21" t="s">
        <v>0</v>
      </c>
      <c r="K136" s="21" t="s">
        <v>0</v>
      </c>
      <c r="L136" s="21" t="s">
        <v>0</v>
      </c>
      <c r="M136" s="118">
        <f>M137</f>
        <v>387939790.82000005</v>
      </c>
      <c r="N136" s="118">
        <f t="shared" si="50"/>
        <v>13962130.15</v>
      </c>
      <c r="O136" s="118">
        <f t="shared" si="50"/>
        <v>109515550.44</v>
      </c>
      <c r="P136" s="125">
        <f t="shared" si="51"/>
        <v>0.28230038019176551</v>
      </c>
    </row>
    <row r="137" spans="1:16" ht="31.2" x14ac:dyDescent="0.25">
      <c r="A137" s="15" t="s">
        <v>205</v>
      </c>
      <c r="B137" s="21" t="s">
        <v>22</v>
      </c>
      <c r="C137" s="21" t="s">
        <v>15</v>
      </c>
      <c r="D137" s="21" t="s">
        <v>138</v>
      </c>
      <c r="E137" s="21" t="s">
        <v>64</v>
      </c>
      <c r="F137" s="21" t="s">
        <v>67</v>
      </c>
      <c r="G137" s="21" t="s">
        <v>29</v>
      </c>
      <c r="H137" s="21" t="s">
        <v>202</v>
      </c>
      <c r="I137" s="25" t="s">
        <v>0</v>
      </c>
      <c r="J137" s="25" t="s">
        <v>0</v>
      </c>
      <c r="K137" s="25" t="s">
        <v>0</v>
      </c>
      <c r="L137" s="25" t="s">
        <v>0</v>
      </c>
      <c r="M137" s="118">
        <f>M138</f>
        <v>387939790.82000005</v>
      </c>
      <c r="N137" s="118">
        <f t="shared" si="50"/>
        <v>13962130.15</v>
      </c>
      <c r="O137" s="118">
        <f t="shared" si="50"/>
        <v>109515550.44</v>
      </c>
      <c r="P137" s="125">
        <f t="shared" si="51"/>
        <v>0.28230038019176551</v>
      </c>
    </row>
    <row r="138" spans="1:16" ht="46.8" x14ac:dyDescent="0.25">
      <c r="A138" s="15" t="s">
        <v>197</v>
      </c>
      <c r="B138" s="21" t="s">
        <v>22</v>
      </c>
      <c r="C138" s="21" t="s">
        <v>15</v>
      </c>
      <c r="D138" s="21" t="s">
        <v>138</v>
      </c>
      <c r="E138" s="21" t="s">
        <v>64</v>
      </c>
      <c r="F138" s="21" t="s">
        <v>67</v>
      </c>
      <c r="G138" s="21" t="s">
        <v>29</v>
      </c>
      <c r="H138" s="21" t="s">
        <v>202</v>
      </c>
      <c r="I138" s="21" t="s">
        <v>196</v>
      </c>
      <c r="J138" s="21" t="s">
        <v>0</v>
      </c>
      <c r="K138" s="21" t="s">
        <v>0</v>
      </c>
      <c r="L138" s="21" t="s">
        <v>0</v>
      </c>
      <c r="M138" s="118">
        <f>M139+M141+M143+M145+M147</f>
        <v>387939790.82000005</v>
      </c>
      <c r="N138" s="118">
        <f t="shared" ref="N138:O138" si="52">N139+N141+N143+N145+N147</f>
        <v>13962130.15</v>
      </c>
      <c r="O138" s="118">
        <f t="shared" si="52"/>
        <v>109515550.44</v>
      </c>
      <c r="P138" s="125">
        <f t="shared" si="51"/>
        <v>0.28230038019176551</v>
      </c>
    </row>
    <row r="139" spans="1:16" ht="15.6" x14ac:dyDescent="0.25">
      <c r="A139" s="11" t="s">
        <v>287</v>
      </c>
      <c r="B139" s="17" t="s">
        <v>0</v>
      </c>
      <c r="C139" s="17" t="s">
        <v>0</v>
      </c>
      <c r="D139" s="17" t="s">
        <v>0</v>
      </c>
      <c r="E139" s="17" t="s">
        <v>0</v>
      </c>
      <c r="F139" s="17" t="s">
        <v>0</v>
      </c>
      <c r="G139" s="17" t="s">
        <v>0</v>
      </c>
      <c r="H139" s="17" t="s">
        <v>0</v>
      </c>
      <c r="I139" s="17" t="s">
        <v>0</v>
      </c>
      <c r="J139" s="17" t="s">
        <v>0</v>
      </c>
      <c r="K139" s="17" t="s">
        <v>0</v>
      </c>
      <c r="L139" s="17" t="s">
        <v>0</v>
      </c>
      <c r="M139" s="118">
        <f>M140</f>
        <v>170297665</v>
      </c>
      <c r="N139" s="118">
        <f t="shared" ref="N139:O139" si="53">N140</f>
        <v>0</v>
      </c>
      <c r="O139" s="118">
        <f t="shared" si="53"/>
        <v>50554741.299999997</v>
      </c>
      <c r="P139" s="125">
        <f t="shared" si="51"/>
        <v>0.29686103623323312</v>
      </c>
    </row>
    <row r="140" spans="1:16" ht="39.6" x14ac:dyDescent="0.25">
      <c r="A140" s="27" t="s">
        <v>286</v>
      </c>
      <c r="B140" s="10" t="s">
        <v>22</v>
      </c>
      <c r="C140" s="10" t="s">
        <v>15</v>
      </c>
      <c r="D140" s="10" t="s">
        <v>138</v>
      </c>
      <c r="E140" s="10" t="s">
        <v>64</v>
      </c>
      <c r="F140" s="10" t="s">
        <v>67</v>
      </c>
      <c r="G140" s="10" t="s">
        <v>29</v>
      </c>
      <c r="H140" s="10" t="s">
        <v>202</v>
      </c>
      <c r="I140" s="10" t="s">
        <v>196</v>
      </c>
      <c r="J140" s="19" t="s">
        <v>278</v>
      </c>
      <c r="K140" s="20">
        <v>2.92</v>
      </c>
      <c r="L140" s="19" t="s">
        <v>46</v>
      </c>
      <c r="M140" s="119">
        <v>170297665</v>
      </c>
      <c r="N140" s="117">
        <v>0</v>
      </c>
      <c r="O140" s="117">
        <v>50554741.299999997</v>
      </c>
      <c r="P140" s="125">
        <f t="shared" si="51"/>
        <v>0.29686103623323312</v>
      </c>
    </row>
    <row r="141" spans="1:16" ht="31.2" x14ac:dyDescent="0.25">
      <c r="A141" s="11" t="s">
        <v>203</v>
      </c>
      <c r="B141" s="17" t="s">
        <v>0</v>
      </c>
      <c r="C141" s="17" t="s">
        <v>0</v>
      </c>
      <c r="D141" s="17" t="s">
        <v>0</v>
      </c>
      <c r="E141" s="17" t="s">
        <v>0</v>
      </c>
      <c r="F141" s="17" t="s">
        <v>0</v>
      </c>
      <c r="G141" s="17" t="s">
        <v>0</v>
      </c>
      <c r="H141" s="17" t="s">
        <v>0</v>
      </c>
      <c r="I141" s="17" t="s">
        <v>0</v>
      </c>
      <c r="J141" s="17" t="s">
        <v>0</v>
      </c>
      <c r="K141" s="17" t="s">
        <v>0</v>
      </c>
      <c r="L141" s="17" t="s">
        <v>0</v>
      </c>
      <c r="M141" s="118">
        <f>M142</f>
        <v>42984657.600000001</v>
      </c>
      <c r="N141" s="118">
        <f t="shared" ref="N141:O141" si="54">N142</f>
        <v>0</v>
      </c>
      <c r="O141" s="118">
        <f t="shared" si="54"/>
        <v>13100905.460000001</v>
      </c>
      <c r="P141" s="125">
        <f t="shared" si="51"/>
        <v>0.3047809658486148</v>
      </c>
    </row>
    <row r="142" spans="1:16" ht="39.6" x14ac:dyDescent="0.25">
      <c r="A142" s="27" t="s">
        <v>284</v>
      </c>
      <c r="B142" s="10" t="s">
        <v>22</v>
      </c>
      <c r="C142" s="10" t="s">
        <v>15</v>
      </c>
      <c r="D142" s="10" t="s">
        <v>138</v>
      </c>
      <c r="E142" s="10" t="s">
        <v>64</v>
      </c>
      <c r="F142" s="10" t="s">
        <v>67</v>
      </c>
      <c r="G142" s="10" t="s">
        <v>29</v>
      </c>
      <c r="H142" s="10" t="s">
        <v>202</v>
      </c>
      <c r="I142" s="10" t="s">
        <v>196</v>
      </c>
      <c r="J142" s="19" t="s">
        <v>278</v>
      </c>
      <c r="K142" s="20">
        <v>0.4</v>
      </c>
      <c r="L142" s="19" t="s">
        <v>46</v>
      </c>
      <c r="M142" s="119">
        <v>42984657.600000001</v>
      </c>
      <c r="N142" s="117">
        <v>0</v>
      </c>
      <c r="O142" s="117">
        <v>13100905.460000001</v>
      </c>
      <c r="P142" s="125">
        <f t="shared" si="51"/>
        <v>0.3047809658486148</v>
      </c>
    </row>
    <row r="143" spans="1:16" ht="31.2" x14ac:dyDescent="0.25">
      <c r="A143" s="11" t="s">
        <v>283</v>
      </c>
      <c r="B143" s="17" t="s">
        <v>0</v>
      </c>
      <c r="C143" s="17" t="s">
        <v>0</v>
      </c>
      <c r="D143" s="17" t="s">
        <v>0</v>
      </c>
      <c r="E143" s="17" t="s">
        <v>0</v>
      </c>
      <c r="F143" s="17" t="s">
        <v>0</v>
      </c>
      <c r="G143" s="17" t="s">
        <v>0</v>
      </c>
      <c r="H143" s="17" t="s">
        <v>0</v>
      </c>
      <c r="I143" s="17" t="s">
        <v>0</v>
      </c>
      <c r="J143" s="17" t="s">
        <v>0</v>
      </c>
      <c r="K143" s="17" t="s">
        <v>0</v>
      </c>
      <c r="L143" s="17" t="s">
        <v>0</v>
      </c>
      <c r="M143" s="118">
        <f>M144</f>
        <v>123016944</v>
      </c>
      <c r="N143" s="118">
        <f t="shared" ref="N143:O143" si="55">N144</f>
        <v>0</v>
      </c>
      <c r="O143" s="118">
        <f t="shared" si="55"/>
        <v>31897773.530000001</v>
      </c>
      <c r="P143" s="125">
        <f t="shared" si="51"/>
        <v>0.25929577254008196</v>
      </c>
    </row>
    <row r="144" spans="1:16" ht="39.6" x14ac:dyDescent="0.25">
      <c r="A144" s="27" t="s">
        <v>282</v>
      </c>
      <c r="B144" s="10" t="s">
        <v>22</v>
      </c>
      <c r="C144" s="10" t="s">
        <v>15</v>
      </c>
      <c r="D144" s="10" t="s">
        <v>138</v>
      </c>
      <c r="E144" s="10" t="s">
        <v>64</v>
      </c>
      <c r="F144" s="10" t="s">
        <v>67</v>
      </c>
      <c r="G144" s="10" t="s">
        <v>29</v>
      </c>
      <c r="H144" s="10" t="s">
        <v>202</v>
      </c>
      <c r="I144" s="10" t="s">
        <v>196</v>
      </c>
      <c r="J144" s="19" t="s">
        <v>278</v>
      </c>
      <c r="K144" s="20">
        <v>0.4</v>
      </c>
      <c r="L144" s="19" t="s">
        <v>46</v>
      </c>
      <c r="M144" s="119">
        <v>123016944</v>
      </c>
      <c r="N144" s="117">
        <v>0</v>
      </c>
      <c r="O144" s="117">
        <v>31897773.530000001</v>
      </c>
      <c r="P144" s="125">
        <f t="shared" si="51"/>
        <v>0.25929577254008196</v>
      </c>
    </row>
    <row r="145" spans="1:16" ht="31.2" x14ac:dyDescent="0.25">
      <c r="A145" s="31" t="s">
        <v>300</v>
      </c>
      <c r="B145" s="21"/>
      <c r="C145" s="21"/>
      <c r="D145" s="21"/>
      <c r="E145" s="21"/>
      <c r="F145" s="21"/>
      <c r="G145" s="21"/>
      <c r="H145" s="21"/>
      <c r="I145" s="21"/>
      <c r="J145" s="28"/>
      <c r="K145" s="29"/>
      <c r="L145" s="28"/>
      <c r="M145" s="118">
        <f>M146</f>
        <v>6490425.2199999997</v>
      </c>
      <c r="N145" s="118">
        <f t="shared" ref="N145:O145" si="56">N146</f>
        <v>0</v>
      </c>
      <c r="O145" s="118">
        <f t="shared" si="56"/>
        <v>0</v>
      </c>
      <c r="P145" s="125">
        <f t="shared" si="51"/>
        <v>0</v>
      </c>
    </row>
    <row r="146" spans="1:16" ht="39.6" x14ac:dyDescent="0.25">
      <c r="A146" s="27" t="s">
        <v>420</v>
      </c>
      <c r="B146" s="22">
        <v>12</v>
      </c>
      <c r="C146" s="22">
        <v>4</v>
      </c>
      <c r="D146" s="32" t="s">
        <v>138</v>
      </c>
      <c r="E146" s="22">
        <v>812</v>
      </c>
      <c r="F146" s="32" t="s">
        <v>67</v>
      </c>
      <c r="G146" s="32" t="s">
        <v>29</v>
      </c>
      <c r="H146" s="22">
        <v>11270</v>
      </c>
      <c r="I146" s="22">
        <v>522</v>
      </c>
      <c r="J146" s="19" t="s">
        <v>278</v>
      </c>
      <c r="K146" s="20">
        <v>0.65</v>
      </c>
      <c r="L146" s="19">
        <v>2022</v>
      </c>
      <c r="M146" s="119">
        <v>6490425.2199999997</v>
      </c>
      <c r="N146" s="117">
        <v>0</v>
      </c>
      <c r="O146" s="117">
        <v>0</v>
      </c>
      <c r="P146" s="125">
        <f t="shared" si="51"/>
        <v>0</v>
      </c>
    </row>
    <row r="147" spans="1:16" ht="31.2" x14ac:dyDescent="0.25">
      <c r="A147" s="11" t="s">
        <v>280</v>
      </c>
      <c r="B147" s="17" t="s">
        <v>0</v>
      </c>
      <c r="C147" s="17" t="s">
        <v>0</v>
      </c>
      <c r="D147" s="17" t="s">
        <v>0</v>
      </c>
      <c r="E147" s="17" t="s">
        <v>0</v>
      </c>
      <c r="F147" s="17" t="s">
        <v>0</v>
      </c>
      <c r="G147" s="17" t="s">
        <v>0</v>
      </c>
      <c r="H147" s="17" t="s">
        <v>0</v>
      </c>
      <c r="I147" s="17" t="s">
        <v>0</v>
      </c>
      <c r="J147" s="17" t="s">
        <v>0</v>
      </c>
      <c r="K147" s="17" t="s">
        <v>0</v>
      </c>
      <c r="L147" s="17" t="s">
        <v>0</v>
      </c>
      <c r="M147" s="118">
        <f>M148</f>
        <v>45150099</v>
      </c>
      <c r="N147" s="118">
        <f t="shared" ref="N147:O147" si="57">N148</f>
        <v>13962130.15</v>
      </c>
      <c r="O147" s="118">
        <f t="shared" si="57"/>
        <v>13962130.15</v>
      </c>
      <c r="P147" s="125">
        <f t="shared" si="51"/>
        <v>0.30923808494860666</v>
      </c>
    </row>
    <row r="148" spans="1:16" ht="39.6" x14ac:dyDescent="0.25">
      <c r="A148" s="27" t="s">
        <v>279</v>
      </c>
      <c r="B148" s="10" t="s">
        <v>22</v>
      </c>
      <c r="C148" s="10" t="s">
        <v>15</v>
      </c>
      <c r="D148" s="10" t="s">
        <v>138</v>
      </c>
      <c r="E148" s="10" t="s">
        <v>64</v>
      </c>
      <c r="F148" s="10" t="s">
        <v>67</v>
      </c>
      <c r="G148" s="10" t="s">
        <v>29</v>
      </c>
      <c r="H148" s="10" t="s">
        <v>202</v>
      </c>
      <c r="I148" s="10" t="s">
        <v>196</v>
      </c>
      <c r="J148" s="19" t="s">
        <v>278</v>
      </c>
      <c r="K148" s="20">
        <v>0.4</v>
      </c>
      <c r="L148" s="19" t="s">
        <v>46</v>
      </c>
      <c r="M148" s="119">
        <v>45150099</v>
      </c>
      <c r="N148" s="117">
        <v>13962130.15</v>
      </c>
      <c r="O148" s="117">
        <v>13962130.15</v>
      </c>
      <c r="P148" s="125">
        <f t="shared" si="51"/>
        <v>0.30923808494860666</v>
      </c>
    </row>
    <row r="149" spans="1:16" ht="31.2" x14ac:dyDescent="0.25">
      <c r="A149" s="11" t="s">
        <v>109</v>
      </c>
      <c r="B149" s="13" t="s">
        <v>25</v>
      </c>
      <c r="C149" s="13" t="s">
        <v>0</v>
      </c>
      <c r="D149" s="13" t="s">
        <v>0</v>
      </c>
      <c r="E149" s="13" t="s">
        <v>0</v>
      </c>
      <c r="F149" s="13" t="s">
        <v>0</v>
      </c>
      <c r="G149" s="13" t="s">
        <v>0</v>
      </c>
      <c r="H149" s="14" t="s">
        <v>0</v>
      </c>
      <c r="I149" s="14" t="s">
        <v>0</v>
      </c>
      <c r="J149" s="14" t="s">
        <v>0</v>
      </c>
      <c r="K149" s="14" t="s">
        <v>0</v>
      </c>
      <c r="L149" s="14" t="s">
        <v>0</v>
      </c>
      <c r="M149" s="118">
        <f t="shared" ref="M149:M157" si="58">M150</f>
        <v>30496091</v>
      </c>
      <c r="N149" s="118">
        <f t="shared" ref="N149:O157" si="59">N150</f>
        <v>18556922.02</v>
      </c>
      <c r="O149" s="118">
        <f t="shared" si="59"/>
        <v>18556922.02</v>
      </c>
      <c r="P149" s="125">
        <f t="shared" si="51"/>
        <v>0.60850166075383239</v>
      </c>
    </row>
    <row r="150" spans="1:16" ht="31.2" x14ac:dyDescent="0.25">
      <c r="A150" s="11" t="s">
        <v>179</v>
      </c>
      <c r="B150" s="13" t="s">
        <v>25</v>
      </c>
      <c r="C150" s="13" t="s">
        <v>12</v>
      </c>
      <c r="D150" s="13" t="s">
        <v>0</v>
      </c>
      <c r="E150" s="13" t="s">
        <v>0</v>
      </c>
      <c r="F150" s="13" t="s">
        <v>0</v>
      </c>
      <c r="G150" s="13" t="s">
        <v>0</v>
      </c>
      <c r="H150" s="14" t="s">
        <v>0</v>
      </c>
      <c r="I150" s="14" t="s">
        <v>0</v>
      </c>
      <c r="J150" s="14" t="s">
        <v>0</v>
      </c>
      <c r="K150" s="14" t="s">
        <v>0</v>
      </c>
      <c r="L150" s="14" t="s">
        <v>0</v>
      </c>
      <c r="M150" s="118">
        <f t="shared" si="58"/>
        <v>30496091</v>
      </c>
      <c r="N150" s="118">
        <f t="shared" si="59"/>
        <v>18556922.02</v>
      </c>
      <c r="O150" s="118">
        <f t="shared" si="59"/>
        <v>18556922.02</v>
      </c>
      <c r="P150" s="125">
        <f t="shared" si="51"/>
        <v>0.60850166075383239</v>
      </c>
    </row>
    <row r="151" spans="1:16" ht="31.2" x14ac:dyDescent="0.25">
      <c r="A151" s="11" t="s">
        <v>110</v>
      </c>
      <c r="B151" s="13" t="s">
        <v>25</v>
      </c>
      <c r="C151" s="13" t="s">
        <v>12</v>
      </c>
      <c r="D151" s="13" t="s">
        <v>111</v>
      </c>
      <c r="E151" s="13" t="s">
        <v>0</v>
      </c>
      <c r="F151" s="13" t="s">
        <v>0</v>
      </c>
      <c r="G151" s="13" t="s">
        <v>0</v>
      </c>
      <c r="H151" s="14" t="s">
        <v>0</v>
      </c>
      <c r="I151" s="14" t="s">
        <v>0</v>
      </c>
      <c r="J151" s="14" t="s">
        <v>0</v>
      </c>
      <c r="K151" s="14" t="s">
        <v>0</v>
      </c>
      <c r="L151" s="14" t="s">
        <v>0</v>
      </c>
      <c r="M151" s="118">
        <f t="shared" si="58"/>
        <v>30496091</v>
      </c>
      <c r="N151" s="118">
        <f t="shared" si="59"/>
        <v>18556922.02</v>
      </c>
      <c r="O151" s="118">
        <f t="shared" si="59"/>
        <v>18556922.02</v>
      </c>
      <c r="P151" s="125">
        <f t="shared" si="51"/>
        <v>0.60850166075383239</v>
      </c>
    </row>
    <row r="152" spans="1:16" ht="15.6" x14ac:dyDescent="0.25">
      <c r="A152" s="11" t="s">
        <v>122</v>
      </c>
      <c r="B152" s="13" t="s">
        <v>25</v>
      </c>
      <c r="C152" s="13" t="s">
        <v>12</v>
      </c>
      <c r="D152" s="13" t="s">
        <v>111</v>
      </c>
      <c r="E152" s="13" t="s">
        <v>123</v>
      </c>
      <c r="F152" s="13" t="s">
        <v>0</v>
      </c>
      <c r="G152" s="13" t="s">
        <v>0</v>
      </c>
      <c r="H152" s="14" t="s">
        <v>0</v>
      </c>
      <c r="I152" s="14" t="s">
        <v>0</v>
      </c>
      <c r="J152" s="14" t="s">
        <v>0</v>
      </c>
      <c r="K152" s="14" t="s">
        <v>0</v>
      </c>
      <c r="L152" s="14" t="s">
        <v>0</v>
      </c>
      <c r="M152" s="118">
        <f t="shared" si="58"/>
        <v>30496091</v>
      </c>
      <c r="N152" s="118">
        <f t="shared" si="59"/>
        <v>18556922.02</v>
      </c>
      <c r="O152" s="118">
        <f t="shared" si="59"/>
        <v>18556922.02</v>
      </c>
      <c r="P152" s="125">
        <f t="shared" si="51"/>
        <v>0.60850166075383239</v>
      </c>
    </row>
    <row r="153" spans="1:16" ht="15.6" x14ac:dyDescent="0.25">
      <c r="A153" s="16" t="s">
        <v>131</v>
      </c>
      <c r="B153" s="13" t="s">
        <v>25</v>
      </c>
      <c r="C153" s="13" t="s">
        <v>12</v>
      </c>
      <c r="D153" s="13" t="s">
        <v>111</v>
      </c>
      <c r="E153" s="13" t="s">
        <v>123</v>
      </c>
      <c r="F153" s="13" t="s">
        <v>48</v>
      </c>
      <c r="G153" s="13" t="s">
        <v>0</v>
      </c>
      <c r="H153" s="13" t="s">
        <v>0</v>
      </c>
      <c r="I153" s="13" t="s">
        <v>0</v>
      </c>
      <c r="J153" s="13" t="s">
        <v>0</v>
      </c>
      <c r="K153" s="13" t="s">
        <v>0</v>
      </c>
      <c r="L153" s="13" t="s">
        <v>0</v>
      </c>
      <c r="M153" s="118">
        <f t="shared" si="58"/>
        <v>30496091</v>
      </c>
      <c r="N153" s="118">
        <f t="shared" si="59"/>
        <v>18556922.02</v>
      </c>
      <c r="O153" s="118">
        <f t="shared" si="59"/>
        <v>18556922.02</v>
      </c>
      <c r="P153" s="125">
        <f t="shared" si="51"/>
        <v>0.60850166075383239</v>
      </c>
    </row>
    <row r="154" spans="1:16" ht="15.6" x14ac:dyDescent="0.25">
      <c r="A154" s="16" t="s">
        <v>277</v>
      </c>
      <c r="B154" s="13" t="s">
        <v>25</v>
      </c>
      <c r="C154" s="13" t="s">
        <v>12</v>
      </c>
      <c r="D154" s="13" t="s">
        <v>111</v>
      </c>
      <c r="E154" s="13" t="s">
        <v>123</v>
      </c>
      <c r="F154" s="13" t="s">
        <v>48</v>
      </c>
      <c r="G154" s="13" t="s">
        <v>36</v>
      </c>
      <c r="H154" s="13" t="s">
        <v>0</v>
      </c>
      <c r="I154" s="13" t="s">
        <v>0</v>
      </c>
      <c r="J154" s="13" t="s">
        <v>0</v>
      </c>
      <c r="K154" s="13" t="s">
        <v>0</v>
      </c>
      <c r="L154" s="13" t="s">
        <v>0</v>
      </c>
      <c r="M154" s="118">
        <f t="shared" si="58"/>
        <v>30496091</v>
      </c>
      <c r="N154" s="118">
        <f t="shared" si="59"/>
        <v>18556922.02</v>
      </c>
      <c r="O154" s="118">
        <f t="shared" si="59"/>
        <v>18556922.02</v>
      </c>
      <c r="P154" s="125">
        <f t="shared" si="51"/>
        <v>0.60850166075383239</v>
      </c>
    </row>
    <row r="155" spans="1:16" ht="31.2" x14ac:dyDescent="0.25">
      <c r="A155" s="11" t="s">
        <v>276</v>
      </c>
      <c r="B155" s="13" t="s">
        <v>25</v>
      </c>
      <c r="C155" s="13" t="s">
        <v>12</v>
      </c>
      <c r="D155" s="13" t="s">
        <v>111</v>
      </c>
      <c r="E155" s="13" t="s">
        <v>123</v>
      </c>
      <c r="F155" s="13" t="s">
        <v>48</v>
      </c>
      <c r="G155" s="13" t="s">
        <v>36</v>
      </c>
      <c r="H155" s="13" t="s">
        <v>274</v>
      </c>
      <c r="I155" s="14" t="s">
        <v>0</v>
      </c>
      <c r="J155" s="14" t="s">
        <v>0</v>
      </c>
      <c r="K155" s="14" t="s">
        <v>0</v>
      </c>
      <c r="L155" s="14" t="s">
        <v>0</v>
      </c>
      <c r="M155" s="118">
        <f t="shared" si="58"/>
        <v>30496091</v>
      </c>
      <c r="N155" s="118">
        <f t="shared" si="59"/>
        <v>18556922.02</v>
      </c>
      <c r="O155" s="118">
        <f t="shared" si="59"/>
        <v>18556922.02</v>
      </c>
      <c r="P155" s="125">
        <f t="shared" si="51"/>
        <v>0.60850166075383239</v>
      </c>
    </row>
    <row r="156" spans="1:16" ht="46.8" x14ac:dyDescent="0.25">
      <c r="A156" s="11" t="s">
        <v>197</v>
      </c>
      <c r="B156" s="13" t="s">
        <v>25</v>
      </c>
      <c r="C156" s="13" t="s">
        <v>12</v>
      </c>
      <c r="D156" s="13" t="s">
        <v>111</v>
      </c>
      <c r="E156" s="13" t="s">
        <v>123</v>
      </c>
      <c r="F156" s="13" t="s">
        <v>48</v>
      </c>
      <c r="G156" s="13" t="s">
        <v>36</v>
      </c>
      <c r="H156" s="13" t="s">
        <v>274</v>
      </c>
      <c r="I156" s="13" t="s">
        <v>196</v>
      </c>
      <c r="J156" s="13" t="s">
        <v>0</v>
      </c>
      <c r="K156" s="13" t="s">
        <v>0</v>
      </c>
      <c r="L156" s="13" t="s">
        <v>0</v>
      </c>
      <c r="M156" s="118">
        <f t="shared" si="58"/>
        <v>30496091</v>
      </c>
      <c r="N156" s="118">
        <f t="shared" si="59"/>
        <v>18556922.02</v>
      </c>
      <c r="O156" s="118">
        <f t="shared" si="59"/>
        <v>18556922.02</v>
      </c>
      <c r="P156" s="125">
        <f t="shared" si="51"/>
        <v>0.60850166075383239</v>
      </c>
    </row>
    <row r="157" spans="1:16" ht="15.6" x14ac:dyDescent="0.25">
      <c r="A157" s="15" t="s">
        <v>311</v>
      </c>
      <c r="B157" s="17" t="s">
        <v>0</v>
      </c>
      <c r="C157" s="17" t="s">
        <v>0</v>
      </c>
      <c r="D157" s="17" t="s">
        <v>0</v>
      </c>
      <c r="E157" s="17" t="s">
        <v>0</v>
      </c>
      <c r="F157" s="17" t="s">
        <v>0</v>
      </c>
      <c r="G157" s="17" t="s">
        <v>0</v>
      </c>
      <c r="H157" s="17" t="s">
        <v>0</v>
      </c>
      <c r="I157" s="17" t="s">
        <v>0</v>
      </c>
      <c r="J157" s="17" t="s">
        <v>0</v>
      </c>
      <c r="K157" s="17" t="s">
        <v>0</v>
      </c>
      <c r="L157" s="17" t="s">
        <v>0</v>
      </c>
      <c r="M157" s="118">
        <f t="shared" si="58"/>
        <v>30496091</v>
      </c>
      <c r="N157" s="118">
        <f t="shared" si="59"/>
        <v>18556922.02</v>
      </c>
      <c r="O157" s="118">
        <f t="shared" si="59"/>
        <v>18556922.02</v>
      </c>
      <c r="P157" s="125">
        <f t="shared" si="51"/>
        <v>0.60850166075383239</v>
      </c>
    </row>
    <row r="158" spans="1:16" ht="62.4" x14ac:dyDescent="0.25">
      <c r="A158" s="27" t="s">
        <v>275</v>
      </c>
      <c r="B158" s="10" t="s">
        <v>25</v>
      </c>
      <c r="C158" s="10" t="s">
        <v>12</v>
      </c>
      <c r="D158" s="10" t="s">
        <v>111</v>
      </c>
      <c r="E158" s="10" t="s">
        <v>123</v>
      </c>
      <c r="F158" s="10" t="s">
        <v>48</v>
      </c>
      <c r="G158" s="10" t="s">
        <v>36</v>
      </c>
      <c r="H158" s="10" t="s">
        <v>274</v>
      </c>
      <c r="I158" s="10" t="s">
        <v>196</v>
      </c>
      <c r="J158" s="9" t="s">
        <v>103</v>
      </c>
      <c r="K158" s="20">
        <v>294.3</v>
      </c>
      <c r="L158" s="19" t="s">
        <v>46</v>
      </c>
      <c r="M158" s="119">
        <v>30496091</v>
      </c>
      <c r="N158" s="117">
        <v>18556922.02</v>
      </c>
      <c r="O158" s="117">
        <v>18556922.02</v>
      </c>
      <c r="P158" s="125">
        <f t="shared" si="51"/>
        <v>0.60850166075383239</v>
      </c>
    </row>
    <row r="159" spans="1:16" ht="31.2" x14ac:dyDescent="0.25">
      <c r="A159" s="11" t="s">
        <v>129</v>
      </c>
      <c r="B159" s="13" t="s">
        <v>26</v>
      </c>
      <c r="C159" s="13" t="s">
        <v>0</v>
      </c>
      <c r="D159" s="13" t="s">
        <v>0</v>
      </c>
      <c r="E159" s="13" t="s">
        <v>0</v>
      </c>
      <c r="F159" s="13" t="s">
        <v>0</v>
      </c>
      <c r="G159" s="13" t="s">
        <v>0</v>
      </c>
      <c r="H159" s="14" t="s">
        <v>0</v>
      </c>
      <c r="I159" s="14" t="s">
        <v>0</v>
      </c>
      <c r="J159" s="14" t="s">
        <v>0</v>
      </c>
      <c r="K159" s="14" t="s">
        <v>0</v>
      </c>
      <c r="L159" s="14" t="s">
        <v>0</v>
      </c>
      <c r="M159" s="118">
        <f>M160+M169</f>
        <v>391803133.20999998</v>
      </c>
      <c r="N159" s="118">
        <f>N160+N169</f>
        <v>138188209.55000001</v>
      </c>
      <c r="O159" s="118">
        <f t="shared" ref="O159" si="60">O160+O169</f>
        <v>138188209.53999999</v>
      </c>
      <c r="P159" s="125">
        <f t="shared" ref="P159:P193" si="61">O159/M159</f>
        <v>0.35269807162551048</v>
      </c>
    </row>
    <row r="160" spans="1:16" ht="31.2" x14ac:dyDescent="0.25">
      <c r="A160" s="11" t="s">
        <v>30</v>
      </c>
      <c r="B160" s="13" t="s">
        <v>26</v>
      </c>
      <c r="C160" s="33">
        <v>1</v>
      </c>
      <c r="D160" s="33" t="s">
        <v>0</v>
      </c>
      <c r="E160" s="33" t="s">
        <v>0</v>
      </c>
      <c r="F160" s="33" t="s">
        <v>0</v>
      </c>
      <c r="G160" s="33" t="s">
        <v>0</v>
      </c>
      <c r="H160" s="34" t="s">
        <v>0</v>
      </c>
      <c r="I160" s="34" t="s">
        <v>0</v>
      </c>
      <c r="J160" s="34" t="s">
        <v>0</v>
      </c>
      <c r="K160" s="34" t="s">
        <v>0</v>
      </c>
      <c r="L160" s="34" t="s">
        <v>0</v>
      </c>
      <c r="M160" s="118">
        <f t="shared" ref="M160:O167" si="62">M161</f>
        <v>49536941.940000005</v>
      </c>
      <c r="N160" s="118">
        <f t="shared" si="62"/>
        <v>48133645.25</v>
      </c>
      <c r="O160" s="118">
        <f t="shared" si="62"/>
        <v>48133645.240000002</v>
      </c>
      <c r="P160" s="125">
        <f t="shared" si="61"/>
        <v>0.97167171316913947</v>
      </c>
    </row>
    <row r="161" spans="1:16" ht="31.2" x14ac:dyDescent="0.25">
      <c r="A161" s="15" t="s">
        <v>382</v>
      </c>
      <c r="B161" s="13" t="s">
        <v>26</v>
      </c>
      <c r="C161" s="33">
        <v>1</v>
      </c>
      <c r="D161" s="33" t="s">
        <v>381</v>
      </c>
      <c r="E161" s="33" t="s">
        <v>0</v>
      </c>
      <c r="F161" s="33" t="s">
        <v>0</v>
      </c>
      <c r="G161" s="33" t="s">
        <v>0</v>
      </c>
      <c r="H161" s="34" t="s">
        <v>0</v>
      </c>
      <c r="I161" s="34" t="s">
        <v>0</v>
      </c>
      <c r="J161" s="34" t="s">
        <v>0</v>
      </c>
      <c r="K161" s="34" t="s">
        <v>0</v>
      </c>
      <c r="L161" s="34" t="s">
        <v>0</v>
      </c>
      <c r="M161" s="118">
        <f t="shared" si="62"/>
        <v>49536941.940000005</v>
      </c>
      <c r="N161" s="118">
        <f t="shared" si="62"/>
        <v>48133645.25</v>
      </c>
      <c r="O161" s="118">
        <f t="shared" si="62"/>
        <v>48133645.240000002</v>
      </c>
      <c r="P161" s="125">
        <f t="shared" si="61"/>
        <v>0.97167171316913947</v>
      </c>
    </row>
    <row r="162" spans="1:16" ht="15.6" x14ac:dyDescent="0.25">
      <c r="A162" s="11" t="s">
        <v>32</v>
      </c>
      <c r="B162" s="13" t="s">
        <v>26</v>
      </c>
      <c r="C162" s="33">
        <v>1</v>
      </c>
      <c r="D162" s="33" t="s">
        <v>381</v>
      </c>
      <c r="E162" s="33" t="s">
        <v>33</v>
      </c>
      <c r="F162" s="33" t="s">
        <v>0</v>
      </c>
      <c r="G162" s="33" t="s">
        <v>0</v>
      </c>
      <c r="H162" s="34" t="s">
        <v>0</v>
      </c>
      <c r="I162" s="34" t="s">
        <v>0</v>
      </c>
      <c r="J162" s="34" t="s">
        <v>0</v>
      </c>
      <c r="K162" s="34" t="s">
        <v>0</v>
      </c>
      <c r="L162" s="34" t="s">
        <v>0</v>
      </c>
      <c r="M162" s="118">
        <f t="shared" si="62"/>
        <v>49536941.940000005</v>
      </c>
      <c r="N162" s="118">
        <f t="shared" si="62"/>
        <v>48133645.25</v>
      </c>
      <c r="O162" s="118">
        <f t="shared" si="62"/>
        <v>48133645.240000002</v>
      </c>
      <c r="P162" s="125">
        <f t="shared" si="61"/>
        <v>0.97167171316913947</v>
      </c>
    </row>
    <row r="163" spans="1:16" ht="15.6" x14ac:dyDescent="0.25">
      <c r="A163" s="16" t="s">
        <v>131</v>
      </c>
      <c r="B163" s="13" t="s">
        <v>26</v>
      </c>
      <c r="C163" s="33">
        <v>1</v>
      </c>
      <c r="D163" s="33" t="s">
        <v>381</v>
      </c>
      <c r="E163" s="33" t="s">
        <v>33</v>
      </c>
      <c r="F163" s="33" t="s">
        <v>48</v>
      </c>
      <c r="G163" s="33" t="s">
        <v>0</v>
      </c>
      <c r="H163" s="33" t="s">
        <v>0</v>
      </c>
      <c r="I163" s="33" t="s">
        <v>0</v>
      </c>
      <c r="J163" s="33" t="s">
        <v>0</v>
      </c>
      <c r="K163" s="33" t="s">
        <v>0</v>
      </c>
      <c r="L163" s="33" t="s">
        <v>0</v>
      </c>
      <c r="M163" s="118">
        <f t="shared" si="62"/>
        <v>49536941.940000005</v>
      </c>
      <c r="N163" s="118">
        <f t="shared" si="62"/>
        <v>48133645.25</v>
      </c>
      <c r="O163" s="118">
        <f t="shared" si="62"/>
        <v>48133645.240000002</v>
      </c>
      <c r="P163" s="125">
        <f t="shared" si="61"/>
        <v>0.97167171316913947</v>
      </c>
    </row>
    <row r="164" spans="1:16" ht="15.6" x14ac:dyDescent="0.25">
      <c r="A164" s="16" t="s">
        <v>271</v>
      </c>
      <c r="B164" s="13" t="s">
        <v>26</v>
      </c>
      <c r="C164" s="33">
        <v>1</v>
      </c>
      <c r="D164" s="33" t="s">
        <v>381</v>
      </c>
      <c r="E164" s="33" t="s">
        <v>33</v>
      </c>
      <c r="F164" s="33" t="s">
        <v>48</v>
      </c>
      <c r="G164" s="33" t="s">
        <v>81</v>
      </c>
      <c r="H164" s="33" t="s">
        <v>0</v>
      </c>
      <c r="I164" s="33" t="s">
        <v>0</v>
      </c>
      <c r="J164" s="33" t="s">
        <v>0</v>
      </c>
      <c r="K164" s="33" t="s">
        <v>0</v>
      </c>
      <c r="L164" s="33" t="s">
        <v>0</v>
      </c>
      <c r="M164" s="118">
        <f t="shared" si="62"/>
        <v>49536941.940000005</v>
      </c>
      <c r="N164" s="118">
        <f t="shared" si="62"/>
        <v>48133645.25</v>
      </c>
      <c r="O164" s="118">
        <f t="shared" si="62"/>
        <v>48133645.240000002</v>
      </c>
      <c r="P164" s="125">
        <f t="shared" si="61"/>
        <v>0.97167171316913947</v>
      </c>
    </row>
    <row r="165" spans="1:16" ht="31.2" x14ac:dyDescent="0.25">
      <c r="A165" s="15" t="s">
        <v>205</v>
      </c>
      <c r="B165" s="13" t="s">
        <v>26</v>
      </c>
      <c r="C165" s="33">
        <v>1</v>
      </c>
      <c r="D165" s="33" t="s">
        <v>381</v>
      </c>
      <c r="E165" s="33" t="s">
        <v>33</v>
      </c>
      <c r="F165" s="33" t="s">
        <v>48</v>
      </c>
      <c r="G165" s="33" t="s">
        <v>81</v>
      </c>
      <c r="H165" s="33" t="s">
        <v>202</v>
      </c>
      <c r="I165" s="34" t="s">
        <v>0</v>
      </c>
      <c r="J165" s="34" t="s">
        <v>0</v>
      </c>
      <c r="K165" s="34" t="s">
        <v>0</v>
      </c>
      <c r="L165" s="34" t="s">
        <v>0</v>
      </c>
      <c r="M165" s="118">
        <f t="shared" si="62"/>
        <v>49536941.940000005</v>
      </c>
      <c r="N165" s="118">
        <f t="shared" si="62"/>
        <v>48133645.25</v>
      </c>
      <c r="O165" s="118">
        <f t="shared" si="62"/>
        <v>48133645.240000002</v>
      </c>
      <c r="P165" s="125">
        <f t="shared" si="61"/>
        <v>0.97167171316913947</v>
      </c>
    </row>
    <row r="166" spans="1:16" ht="46.8" x14ac:dyDescent="0.25">
      <c r="A166" s="11" t="s">
        <v>197</v>
      </c>
      <c r="B166" s="13" t="s">
        <v>26</v>
      </c>
      <c r="C166" s="33">
        <v>1</v>
      </c>
      <c r="D166" s="33" t="s">
        <v>381</v>
      </c>
      <c r="E166" s="33" t="s">
        <v>33</v>
      </c>
      <c r="F166" s="33" t="s">
        <v>48</v>
      </c>
      <c r="G166" s="33" t="s">
        <v>81</v>
      </c>
      <c r="H166" s="33" t="s">
        <v>202</v>
      </c>
      <c r="I166" s="33" t="s">
        <v>196</v>
      </c>
      <c r="J166" s="33" t="s">
        <v>0</v>
      </c>
      <c r="K166" s="33" t="s">
        <v>0</v>
      </c>
      <c r="L166" s="33" t="s">
        <v>0</v>
      </c>
      <c r="M166" s="118">
        <f t="shared" si="62"/>
        <v>49536941.940000005</v>
      </c>
      <c r="N166" s="118">
        <f t="shared" si="62"/>
        <v>48133645.25</v>
      </c>
      <c r="O166" s="118">
        <f t="shared" si="62"/>
        <v>48133645.240000002</v>
      </c>
      <c r="P166" s="125">
        <f t="shared" si="61"/>
        <v>0.97167171316913947</v>
      </c>
    </row>
    <row r="167" spans="1:16" ht="15.6" x14ac:dyDescent="0.25">
      <c r="A167" s="15" t="s">
        <v>273</v>
      </c>
      <c r="B167" s="17" t="s">
        <v>0</v>
      </c>
      <c r="C167" s="35" t="s">
        <v>0</v>
      </c>
      <c r="D167" s="35" t="s">
        <v>0</v>
      </c>
      <c r="E167" s="35" t="s">
        <v>0</v>
      </c>
      <c r="F167" s="35" t="s">
        <v>0</v>
      </c>
      <c r="G167" s="35" t="s">
        <v>0</v>
      </c>
      <c r="H167" s="35" t="s">
        <v>0</v>
      </c>
      <c r="I167" s="35" t="s">
        <v>0</v>
      </c>
      <c r="J167" s="35" t="s">
        <v>0</v>
      </c>
      <c r="K167" s="35" t="s">
        <v>0</v>
      </c>
      <c r="L167" s="35" t="s">
        <v>0</v>
      </c>
      <c r="M167" s="118">
        <f t="shared" si="62"/>
        <v>49536941.940000005</v>
      </c>
      <c r="N167" s="118">
        <f t="shared" si="62"/>
        <v>48133645.25</v>
      </c>
      <c r="O167" s="118">
        <f t="shared" si="62"/>
        <v>48133645.240000002</v>
      </c>
      <c r="P167" s="125">
        <f t="shared" si="61"/>
        <v>0.97167171316913947</v>
      </c>
    </row>
    <row r="168" spans="1:16" ht="46.8" x14ac:dyDescent="0.25">
      <c r="A168" s="27" t="s">
        <v>383</v>
      </c>
      <c r="B168" s="10" t="s">
        <v>26</v>
      </c>
      <c r="C168" s="36">
        <v>1</v>
      </c>
      <c r="D168" s="36" t="s">
        <v>381</v>
      </c>
      <c r="E168" s="36" t="s">
        <v>33</v>
      </c>
      <c r="F168" s="36" t="s">
        <v>48</v>
      </c>
      <c r="G168" s="36" t="s">
        <v>81</v>
      </c>
      <c r="H168" s="36" t="s">
        <v>202</v>
      </c>
      <c r="I168" s="36" t="s">
        <v>196</v>
      </c>
      <c r="J168" s="37" t="s">
        <v>134</v>
      </c>
      <c r="K168" s="37" t="s">
        <v>391</v>
      </c>
      <c r="L168" s="37" t="s">
        <v>46</v>
      </c>
      <c r="M168" s="119">
        <f>44125237.2+5411704.74</f>
        <v>49536941.940000005</v>
      </c>
      <c r="N168" s="117">
        <v>48133645.25</v>
      </c>
      <c r="O168" s="117">
        <v>48133645.240000002</v>
      </c>
      <c r="P168" s="125">
        <f t="shared" si="61"/>
        <v>0.97167171316913947</v>
      </c>
    </row>
    <row r="169" spans="1:16" ht="31.2" x14ac:dyDescent="0.25">
      <c r="A169" s="11" t="s">
        <v>30</v>
      </c>
      <c r="B169" s="13" t="s">
        <v>26</v>
      </c>
      <c r="C169" s="13" t="s">
        <v>15</v>
      </c>
      <c r="D169" s="13" t="s">
        <v>0</v>
      </c>
      <c r="E169" s="13" t="s">
        <v>0</v>
      </c>
      <c r="F169" s="13" t="s">
        <v>0</v>
      </c>
      <c r="G169" s="13" t="s">
        <v>0</v>
      </c>
      <c r="H169" s="14" t="s">
        <v>0</v>
      </c>
      <c r="I169" s="14" t="s">
        <v>0</v>
      </c>
      <c r="J169" s="14"/>
      <c r="K169" s="14" t="s">
        <v>0</v>
      </c>
      <c r="L169" s="14" t="s">
        <v>0</v>
      </c>
      <c r="M169" s="118">
        <f>M170</f>
        <v>342266191.26999998</v>
      </c>
      <c r="N169" s="118">
        <f t="shared" ref="N169:O172" si="63">N170</f>
        <v>90054564.299999997</v>
      </c>
      <c r="O169" s="118">
        <f t="shared" si="63"/>
        <v>90054564.299999997</v>
      </c>
      <c r="P169" s="125">
        <f t="shared" si="61"/>
        <v>0.26311264915137234</v>
      </c>
    </row>
    <row r="170" spans="1:16" ht="46.8" x14ac:dyDescent="0.25">
      <c r="A170" s="11" t="s">
        <v>130</v>
      </c>
      <c r="B170" s="13" t="s">
        <v>26</v>
      </c>
      <c r="C170" s="13" t="s">
        <v>15</v>
      </c>
      <c r="D170" s="13" t="s">
        <v>53</v>
      </c>
      <c r="E170" s="13" t="s">
        <v>0</v>
      </c>
      <c r="F170" s="13" t="s">
        <v>0</v>
      </c>
      <c r="G170" s="13" t="s">
        <v>0</v>
      </c>
      <c r="H170" s="14" t="s">
        <v>0</v>
      </c>
      <c r="I170" s="14" t="s">
        <v>0</v>
      </c>
      <c r="J170" s="14" t="s">
        <v>0</v>
      </c>
      <c r="K170" s="14" t="s">
        <v>0</v>
      </c>
      <c r="L170" s="14" t="s">
        <v>0</v>
      </c>
      <c r="M170" s="118">
        <f>M171</f>
        <v>342266191.26999998</v>
      </c>
      <c r="N170" s="118">
        <f t="shared" si="63"/>
        <v>90054564.299999997</v>
      </c>
      <c r="O170" s="118">
        <f t="shared" si="63"/>
        <v>90054564.299999997</v>
      </c>
      <c r="P170" s="125">
        <f t="shared" si="61"/>
        <v>0.26311264915137234</v>
      </c>
    </row>
    <row r="171" spans="1:16" ht="15.6" x14ac:dyDescent="0.25">
      <c r="A171" s="11" t="s">
        <v>32</v>
      </c>
      <c r="B171" s="13" t="s">
        <v>26</v>
      </c>
      <c r="C171" s="13" t="s">
        <v>15</v>
      </c>
      <c r="D171" s="13" t="s">
        <v>53</v>
      </c>
      <c r="E171" s="13" t="s">
        <v>33</v>
      </c>
      <c r="F171" s="13" t="s">
        <v>0</v>
      </c>
      <c r="G171" s="13" t="s">
        <v>0</v>
      </c>
      <c r="H171" s="14" t="s">
        <v>0</v>
      </c>
      <c r="I171" s="14" t="s">
        <v>0</v>
      </c>
      <c r="J171" s="14" t="s">
        <v>0</v>
      </c>
      <c r="K171" s="14" t="s">
        <v>0</v>
      </c>
      <c r="L171" s="14" t="s">
        <v>0</v>
      </c>
      <c r="M171" s="118">
        <f>M172</f>
        <v>342266191.26999998</v>
      </c>
      <c r="N171" s="118">
        <f t="shared" si="63"/>
        <v>90054564.299999997</v>
      </c>
      <c r="O171" s="118">
        <f t="shared" si="63"/>
        <v>90054564.299999997</v>
      </c>
      <c r="P171" s="125">
        <f t="shared" si="61"/>
        <v>0.26311264915137234</v>
      </c>
    </row>
    <row r="172" spans="1:16" ht="15.6" x14ac:dyDescent="0.25">
      <c r="A172" s="16" t="s">
        <v>131</v>
      </c>
      <c r="B172" s="13" t="s">
        <v>26</v>
      </c>
      <c r="C172" s="13" t="s">
        <v>15</v>
      </c>
      <c r="D172" s="13" t="s">
        <v>53</v>
      </c>
      <c r="E172" s="13" t="s">
        <v>33</v>
      </c>
      <c r="F172" s="13" t="s">
        <v>48</v>
      </c>
      <c r="G172" s="13" t="s">
        <v>0</v>
      </c>
      <c r="H172" s="13" t="s">
        <v>0</v>
      </c>
      <c r="I172" s="13" t="s">
        <v>0</v>
      </c>
      <c r="J172" s="13" t="s">
        <v>0</v>
      </c>
      <c r="K172" s="13" t="s">
        <v>0</v>
      </c>
      <c r="L172" s="13" t="s">
        <v>0</v>
      </c>
      <c r="M172" s="118">
        <f>M173</f>
        <v>342266191.26999998</v>
      </c>
      <c r="N172" s="118">
        <f t="shared" si="63"/>
        <v>90054564.299999997</v>
      </c>
      <c r="O172" s="118">
        <f t="shared" si="63"/>
        <v>90054564.299999997</v>
      </c>
      <c r="P172" s="125">
        <f t="shared" si="61"/>
        <v>0.26311264915137234</v>
      </c>
    </row>
    <row r="173" spans="1:16" ht="15.6" x14ac:dyDescent="0.25">
      <c r="A173" s="16" t="s">
        <v>271</v>
      </c>
      <c r="B173" s="13" t="s">
        <v>26</v>
      </c>
      <c r="C173" s="13" t="s">
        <v>15</v>
      </c>
      <c r="D173" s="13" t="s">
        <v>53</v>
      </c>
      <c r="E173" s="13" t="s">
        <v>33</v>
      </c>
      <c r="F173" s="13" t="s">
        <v>48</v>
      </c>
      <c r="G173" s="13" t="s">
        <v>81</v>
      </c>
      <c r="H173" s="13" t="s">
        <v>0</v>
      </c>
      <c r="I173" s="13" t="s">
        <v>0</v>
      </c>
      <c r="J173" s="13" t="s">
        <v>0</v>
      </c>
      <c r="K173" s="13" t="s">
        <v>0</v>
      </c>
      <c r="L173" s="13" t="s">
        <v>0</v>
      </c>
      <c r="M173" s="118">
        <f>M174+M178+M182</f>
        <v>342266191.26999998</v>
      </c>
      <c r="N173" s="118">
        <f t="shared" ref="N173:O173" si="64">N174+N178+N182</f>
        <v>90054564.299999997</v>
      </c>
      <c r="O173" s="118">
        <f t="shared" si="64"/>
        <v>90054564.299999997</v>
      </c>
      <c r="P173" s="125">
        <f t="shared" si="61"/>
        <v>0.26311264915137234</v>
      </c>
    </row>
    <row r="174" spans="1:16" ht="31.2" x14ac:dyDescent="0.25">
      <c r="A174" s="11" t="s">
        <v>205</v>
      </c>
      <c r="B174" s="13" t="s">
        <v>26</v>
      </c>
      <c r="C174" s="13" t="s">
        <v>15</v>
      </c>
      <c r="D174" s="13" t="s">
        <v>53</v>
      </c>
      <c r="E174" s="13" t="s">
        <v>33</v>
      </c>
      <c r="F174" s="13" t="s">
        <v>48</v>
      </c>
      <c r="G174" s="13" t="s">
        <v>81</v>
      </c>
      <c r="H174" s="13" t="s">
        <v>202</v>
      </c>
      <c r="I174" s="14" t="s">
        <v>0</v>
      </c>
      <c r="J174" s="14" t="s">
        <v>0</v>
      </c>
      <c r="K174" s="14" t="s">
        <v>0</v>
      </c>
      <c r="L174" s="14" t="s">
        <v>0</v>
      </c>
      <c r="M174" s="118">
        <f>M175</f>
        <v>232266191.27000001</v>
      </c>
      <c r="N174" s="118">
        <f t="shared" ref="N174:O176" si="65">N175</f>
        <v>89472295.799999997</v>
      </c>
      <c r="O174" s="118">
        <f t="shared" si="65"/>
        <v>89472295.799999997</v>
      </c>
      <c r="P174" s="125">
        <f t="shared" si="61"/>
        <v>0.38521446152269356</v>
      </c>
    </row>
    <row r="175" spans="1:16" ht="46.8" x14ac:dyDescent="0.25">
      <c r="A175" s="11" t="s">
        <v>197</v>
      </c>
      <c r="B175" s="13" t="s">
        <v>26</v>
      </c>
      <c r="C175" s="13" t="s">
        <v>15</v>
      </c>
      <c r="D175" s="13" t="s">
        <v>53</v>
      </c>
      <c r="E175" s="13" t="s">
        <v>33</v>
      </c>
      <c r="F175" s="13" t="s">
        <v>48</v>
      </c>
      <c r="G175" s="13" t="s">
        <v>81</v>
      </c>
      <c r="H175" s="13" t="s">
        <v>202</v>
      </c>
      <c r="I175" s="13" t="s">
        <v>196</v>
      </c>
      <c r="J175" s="13" t="s">
        <v>0</v>
      </c>
      <c r="K175" s="13" t="s">
        <v>0</v>
      </c>
      <c r="L175" s="13" t="s">
        <v>0</v>
      </c>
      <c r="M175" s="118">
        <f>M176</f>
        <v>232266191.27000001</v>
      </c>
      <c r="N175" s="118">
        <f t="shared" si="65"/>
        <v>89472295.799999997</v>
      </c>
      <c r="O175" s="118">
        <f t="shared" si="65"/>
        <v>89472295.799999997</v>
      </c>
      <c r="P175" s="125">
        <f t="shared" si="61"/>
        <v>0.38521446152269356</v>
      </c>
    </row>
    <row r="176" spans="1:16" ht="15.6" x14ac:dyDescent="0.25">
      <c r="A176" s="11" t="s">
        <v>266</v>
      </c>
      <c r="B176" s="17" t="s">
        <v>0</v>
      </c>
      <c r="C176" s="17" t="s">
        <v>0</v>
      </c>
      <c r="D176" s="17" t="s">
        <v>0</v>
      </c>
      <c r="E176" s="17" t="s">
        <v>0</v>
      </c>
      <c r="F176" s="17" t="s">
        <v>0</v>
      </c>
      <c r="G176" s="17" t="s">
        <v>0</v>
      </c>
      <c r="H176" s="17" t="s">
        <v>0</v>
      </c>
      <c r="I176" s="17" t="s">
        <v>0</v>
      </c>
      <c r="J176" s="17" t="s">
        <v>0</v>
      </c>
      <c r="K176" s="17" t="s">
        <v>0</v>
      </c>
      <c r="L176" s="17" t="s">
        <v>0</v>
      </c>
      <c r="M176" s="118">
        <f>M177</f>
        <v>232266191.27000001</v>
      </c>
      <c r="N176" s="118">
        <f t="shared" si="65"/>
        <v>89472295.799999997</v>
      </c>
      <c r="O176" s="118">
        <f t="shared" si="65"/>
        <v>89472295.799999997</v>
      </c>
      <c r="P176" s="125">
        <f t="shared" si="61"/>
        <v>0.38521446152269356</v>
      </c>
    </row>
    <row r="177" spans="1:16" ht="46.8" x14ac:dyDescent="0.25">
      <c r="A177" s="27" t="s">
        <v>265</v>
      </c>
      <c r="B177" s="10" t="s">
        <v>26</v>
      </c>
      <c r="C177" s="10" t="s">
        <v>15</v>
      </c>
      <c r="D177" s="10" t="s">
        <v>53</v>
      </c>
      <c r="E177" s="10" t="s">
        <v>33</v>
      </c>
      <c r="F177" s="10" t="s">
        <v>48</v>
      </c>
      <c r="G177" s="10" t="s">
        <v>81</v>
      </c>
      <c r="H177" s="10" t="s">
        <v>202</v>
      </c>
      <c r="I177" s="10" t="s">
        <v>196</v>
      </c>
      <c r="J177" s="19" t="s">
        <v>134</v>
      </c>
      <c r="K177" s="20">
        <v>172</v>
      </c>
      <c r="L177" s="19" t="s">
        <v>46</v>
      </c>
      <c r="M177" s="119">
        <f>120428756+76944326.68+34893108.59</f>
        <v>232266191.27000001</v>
      </c>
      <c r="N177" s="117">
        <v>89472295.799999997</v>
      </c>
      <c r="O177" s="117">
        <v>89472295.799999997</v>
      </c>
      <c r="P177" s="125">
        <f t="shared" si="61"/>
        <v>0.38521446152269356</v>
      </c>
    </row>
    <row r="178" spans="1:16" ht="93.6" x14ac:dyDescent="0.25">
      <c r="A178" s="15" t="s">
        <v>270</v>
      </c>
      <c r="B178" s="13" t="s">
        <v>26</v>
      </c>
      <c r="C178" s="13" t="s">
        <v>15</v>
      </c>
      <c r="D178" s="13" t="s">
        <v>53</v>
      </c>
      <c r="E178" s="13" t="s">
        <v>33</v>
      </c>
      <c r="F178" s="13" t="s">
        <v>48</v>
      </c>
      <c r="G178" s="13" t="s">
        <v>81</v>
      </c>
      <c r="H178" s="13">
        <v>98002</v>
      </c>
      <c r="I178" s="14" t="s">
        <v>0</v>
      </c>
      <c r="J178" s="14" t="s">
        <v>0</v>
      </c>
      <c r="K178" s="14" t="s">
        <v>0</v>
      </c>
      <c r="L178" s="14" t="s">
        <v>0</v>
      </c>
      <c r="M178" s="118">
        <f>M179</f>
        <v>30000000</v>
      </c>
      <c r="N178" s="118">
        <f t="shared" ref="N178:O180" si="66">N179</f>
        <v>0</v>
      </c>
      <c r="O178" s="118">
        <f t="shared" si="66"/>
        <v>0</v>
      </c>
      <c r="P178" s="125">
        <f t="shared" si="61"/>
        <v>0</v>
      </c>
    </row>
    <row r="179" spans="1:16" ht="46.8" x14ac:dyDescent="0.25">
      <c r="A179" s="11" t="s">
        <v>197</v>
      </c>
      <c r="B179" s="13" t="s">
        <v>26</v>
      </c>
      <c r="C179" s="13" t="s">
        <v>15</v>
      </c>
      <c r="D179" s="13" t="s">
        <v>53</v>
      </c>
      <c r="E179" s="13" t="s">
        <v>33</v>
      </c>
      <c r="F179" s="13" t="s">
        <v>48</v>
      </c>
      <c r="G179" s="13" t="s">
        <v>81</v>
      </c>
      <c r="H179" s="13">
        <v>98002</v>
      </c>
      <c r="I179" s="13" t="s">
        <v>196</v>
      </c>
      <c r="J179" s="13" t="s">
        <v>0</v>
      </c>
      <c r="K179" s="13" t="s">
        <v>0</v>
      </c>
      <c r="L179" s="13" t="s">
        <v>0</v>
      </c>
      <c r="M179" s="118">
        <f>M180</f>
        <v>30000000</v>
      </c>
      <c r="N179" s="118">
        <f t="shared" si="66"/>
        <v>0</v>
      </c>
      <c r="O179" s="118">
        <f t="shared" si="66"/>
        <v>0</v>
      </c>
      <c r="P179" s="125">
        <f t="shared" si="61"/>
        <v>0</v>
      </c>
    </row>
    <row r="180" spans="1:16" ht="15.6" x14ac:dyDescent="0.25">
      <c r="A180" s="11" t="s">
        <v>212</v>
      </c>
      <c r="B180" s="17" t="s">
        <v>0</v>
      </c>
      <c r="C180" s="17" t="s">
        <v>0</v>
      </c>
      <c r="D180" s="17" t="s">
        <v>0</v>
      </c>
      <c r="E180" s="17" t="s">
        <v>0</v>
      </c>
      <c r="F180" s="17" t="s">
        <v>0</v>
      </c>
      <c r="G180" s="17" t="s">
        <v>0</v>
      </c>
      <c r="H180" s="17" t="s">
        <v>0</v>
      </c>
      <c r="I180" s="17" t="s">
        <v>0</v>
      </c>
      <c r="J180" s="17" t="s">
        <v>0</v>
      </c>
      <c r="K180" s="17" t="s">
        <v>0</v>
      </c>
      <c r="L180" s="17" t="s">
        <v>0</v>
      </c>
      <c r="M180" s="118">
        <f>M181</f>
        <v>30000000</v>
      </c>
      <c r="N180" s="118">
        <f t="shared" si="66"/>
        <v>0</v>
      </c>
      <c r="O180" s="118">
        <f t="shared" si="66"/>
        <v>0</v>
      </c>
      <c r="P180" s="125">
        <f t="shared" si="61"/>
        <v>0</v>
      </c>
    </row>
    <row r="181" spans="1:16" ht="31.2" x14ac:dyDescent="0.25">
      <c r="A181" s="27" t="s">
        <v>269</v>
      </c>
      <c r="B181" s="10" t="s">
        <v>26</v>
      </c>
      <c r="C181" s="10" t="s">
        <v>15</v>
      </c>
      <c r="D181" s="10" t="s">
        <v>53</v>
      </c>
      <c r="E181" s="10" t="s">
        <v>33</v>
      </c>
      <c r="F181" s="10" t="s">
        <v>48</v>
      </c>
      <c r="G181" s="10" t="s">
        <v>81</v>
      </c>
      <c r="H181" s="10">
        <v>98002</v>
      </c>
      <c r="I181" s="10" t="s">
        <v>196</v>
      </c>
      <c r="J181" s="19" t="s">
        <v>134</v>
      </c>
      <c r="K181" s="20">
        <v>60</v>
      </c>
      <c r="L181" s="19" t="s">
        <v>60</v>
      </c>
      <c r="M181" s="119">
        <v>30000000</v>
      </c>
      <c r="N181" s="117">
        <v>0</v>
      </c>
      <c r="O181" s="117">
        <v>0</v>
      </c>
      <c r="P181" s="125">
        <f t="shared" si="61"/>
        <v>0</v>
      </c>
    </row>
    <row r="182" spans="1:16" ht="109.2" x14ac:dyDescent="0.25">
      <c r="A182" s="11" t="s">
        <v>268</v>
      </c>
      <c r="B182" s="13" t="s">
        <v>26</v>
      </c>
      <c r="C182" s="13" t="s">
        <v>15</v>
      </c>
      <c r="D182" s="13" t="s">
        <v>53</v>
      </c>
      <c r="E182" s="13" t="s">
        <v>33</v>
      </c>
      <c r="F182" s="13" t="s">
        <v>48</v>
      </c>
      <c r="G182" s="13" t="s">
        <v>81</v>
      </c>
      <c r="H182" s="13">
        <v>98005</v>
      </c>
      <c r="I182" s="14" t="s">
        <v>0</v>
      </c>
      <c r="J182" s="14" t="s">
        <v>0</v>
      </c>
      <c r="K182" s="14" t="s">
        <v>0</v>
      </c>
      <c r="L182" s="14" t="s">
        <v>0</v>
      </c>
      <c r="M182" s="118">
        <f>M183</f>
        <v>80000000</v>
      </c>
      <c r="N182" s="118">
        <f t="shared" ref="N182:O184" si="67">N183</f>
        <v>582268.5</v>
      </c>
      <c r="O182" s="118">
        <f t="shared" si="67"/>
        <v>582268.5</v>
      </c>
      <c r="P182" s="125">
        <f t="shared" si="61"/>
        <v>7.2783562499999996E-3</v>
      </c>
    </row>
    <row r="183" spans="1:16" ht="46.8" x14ac:dyDescent="0.25">
      <c r="A183" s="11" t="s">
        <v>197</v>
      </c>
      <c r="B183" s="13" t="s">
        <v>26</v>
      </c>
      <c r="C183" s="13" t="s">
        <v>15</v>
      </c>
      <c r="D183" s="13" t="s">
        <v>53</v>
      </c>
      <c r="E183" s="13" t="s">
        <v>33</v>
      </c>
      <c r="F183" s="13" t="s">
        <v>48</v>
      </c>
      <c r="G183" s="13" t="s">
        <v>81</v>
      </c>
      <c r="H183" s="13">
        <v>98005</v>
      </c>
      <c r="I183" s="13" t="s">
        <v>196</v>
      </c>
      <c r="J183" s="13" t="s">
        <v>0</v>
      </c>
      <c r="K183" s="13" t="s">
        <v>0</v>
      </c>
      <c r="L183" s="13" t="s">
        <v>0</v>
      </c>
      <c r="M183" s="118">
        <f>M184</f>
        <v>80000000</v>
      </c>
      <c r="N183" s="118">
        <f t="shared" si="67"/>
        <v>582268.5</v>
      </c>
      <c r="O183" s="118">
        <f t="shared" si="67"/>
        <v>582268.5</v>
      </c>
      <c r="P183" s="125">
        <f t="shared" si="61"/>
        <v>7.2783562499999996E-3</v>
      </c>
    </row>
    <row r="184" spans="1:16" ht="15.6" x14ac:dyDescent="0.25">
      <c r="A184" s="11" t="s">
        <v>204</v>
      </c>
      <c r="B184" s="17" t="s">
        <v>0</v>
      </c>
      <c r="C184" s="17" t="s">
        <v>0</v>
      </c>
      <c r="D184" s="17" t="s">
        <v>0</v>
      </c>
      <c r="E184" s="17" t="s">
        <v>0</v>
      </c>
      <c r="F184" s="17" t="s">
        <v>0</v>
      </c>
      <c r="G184" s="17" t="s">
        <v>0</v>
      </c>
      <c r="H184" s="17" t="s">
        <v>0</v>
      </c>
      <c r="I184" s="17" t="s">
        <v>0</v>
      </c>
      <c r="J184" s="17" t="s">
        <v>0</v>
      </c>
      <c r="K184" s="17" t="s">
        <v>0</v>
      </c>
      <c r="L184" s="17" t="s">
        <v>0</v>
      </c>
      <c r="M184" s="118">
        <f>M185</f>
        <v>80000000</v>
      </c>
      <c r="N184" s="118">
        <f t="shared" si="67"/>
        <v>582268.5</v>
      </c>
      <c r="O184" s="118">
        <f t="shared" si="67"/>
        <v>582268.5</v>
      </c>
      <c r="P184" s="125">
        <f t="shared" si="61"/>
        <v>7.2783562499999996E-3</v>
      </c>
    </row>
    <row r="185" spans="1:16" ht="31.2" x14ac:dyDescent="0.25">
      <c r="A185" s="27" t="s">
        <v>267</v>
      </c>
      <c r="B185" s="10" t="s">
        <v>26</v>
      </c>
      <c r="C185" s="10" t="s">
        <v>15</v>
      </c>
      <c r="D185" s="10" t="s">
        <v>53</v>
      </c>
      <c r="E185" s="10" t="s">
        <v>33</v>
      </c>
      <c r="F185" s="10" t="s">
        <v>48</v>
      </c>
      <c r="G185" s="10" t="s">
        <v>81</v>
      </c>
      <c r="H185" s="10">
        <v>98005</v>
      </c>
      <c r="I185" s="10" t="s">
        <v>196</v>
      </c>
      <c r="J185" s="19" t="s">
        <v>134</v>
      </c>
      <c r="K185" s="20">
        <v>280</v>
      </c>
      <c r="L185" s="19">
        <v>2023</v>
      </c>
      <c r="M185" s="119">
        <v>80000000</v>
      </c>
      <c r="N185" s="117">
        <v>582268.5</v>
      </c>
      <c r="O185" s="117">
        <v>582268.5</v>
      </c>
      <c r="P185" s="125">
        <f t="shared" si="61"/>
        <v>7.2783562499999996E-3</v>
      </c>
    </row>
    <row r="186" spans="1:16" ht="62.4" x14ac:dyDescent="0.25">
      <c r="A186" s="15" t="s">
        <v>135</v>
      </c>
      <c r="B186" s="13" t="s">
        <v>136</v>
      </c>
      <c r="C186" s="13" t="s">
        <v>0</v>
      </c>
      <c r="D186" s="13" t="s">
        <v>0</v>
      </c>
      <c r="E186" s="13" t="s">
        <v>0</v>
      </c>
      <c r="F186" s="13" t="s">
        <v>0</v>
      </c>
      <c r="G186" s="13" t="s">
        <v>0</v>
      </c>
      <c r="H186" s="14" t="s">
        <v>0</v>
      </c>
      <c r="I186" s="14" t="s">
        <v>0</v>
      </c>
      <c r="J186" s="14" t="s">
        <v>0</v>
      </c>
      <c r="K186" s="14" t="s">
        <v>0</v>
      </c>
      <c r="L186" s="14" t="s">
        <v>0</v>
      </c>
      <c r="M186" s="118">
        <f>M187+M214</f>
        <v>2964838341.1300001</v>
      </c>
      <c r="N186" s="118">
        <f t="shared" ref="N186:O186" si="68">N187+N214</f>
        <v>466361995.44000006</v>
      </c>
      <c r="O186" s="118">
        <f t="shared" si="68"/>
        <v>752657096.44000006</v>
      </c>
      <c r="P186" s="125">
        <f t="shared" si="61"/>
        <v>0.25386109117610001</v>
      </c>
    </row>
    <row r="187" spans="1:16" ht="31.2" x14ac:dyDescent="0.25">
      <c r="A187" s="11" t="s">
        <v>179</v>
      </c>
      <c r="B187" s="13" t="s">
        <v>136</v>
      </c>
      <c r="C187" s="13" t="s">
        <v>12</v>
      </c>
      <c r="D187" s="13" t="s">
        <v>0</v>
      </c>
      <c r="E187" s="13" t="s">
        <v>0</v>
      </c>
      <c r="F187" s="13" t="s">
        <v>0</v>
      </c>
      <c r="G187" s="13" t="s">
        <v>0</v>
      </c>
      <c r="H187" s="14" t="s">
        <v>0</v>
      </c>
      <c r="I187" s="14" t="s">
        <v>0</v>
      </c>
      <c r="J187" s="14" t="s">
        <v>0</v>
      </c>
      <c r="K187" s="14" t="s">
        <v>0</v>
      </c>
      <c r="L187" s="14" t="s">
        <v>0</v>
      </c>
      <c r="M187" s="118">
        <f>M188+M200</f>
        <v>1045998575.9000001</v>
      </c>
      <c r="N187" s="118">
        <f t="shared" ref="N187:O187" si="69">N188+N200</f>
        <v>328755870.86000001</v>
      </c>
      <c r="O187" s="118">
        <f t="shared" si="69"/>
        <v>384932388.64999998</v>
      </c>
      <c r="P187" s="125">
        <f t="shared" si="61"/>
        <v>0.36800469667828728</v>
      </c>
    </row>
    <row r="188" spans="1:16" ht="31.2" x14ac:dyDescent="0.25">
      <c r="A188" s="11" t="s">
        <v>264</v>
      </c>
      <c r="B188" s="13" t="s">
        <v>136</v>
      </c>
      <c r="C188" s="13" t="s">
        <v>12</v>
      </c>
      <c r="D188" s="13" t="s">
        <v>260</v>
      </c>
      <c r="E188" s="13" t="s">
        <v>0</v>
      </c>
      <c r="F188" s="13" t="s">
        <v>0</v>
      </c>
      <c r="G188" s="13" t="s">
        <v>0</v>
      </c>
      <c r="H188" s="14" t="s">
        <v>0</v>
      </c>
      <c r="I188" s="14" t="s">
        <v>0</v>
      </c>
      <c r="J188" s="14" t="s">
        <v>0</v>
      </c>
      <c r="K188" s="14" t="s">
        <v>0</v>
      </c>
      <c r="L188" s="14" t="s">
        <v>0</v>
      </c>
      <c r="M188" s="118">
        <f>M189</f>
        <v>308128219.19999999</v>
      </c>
      <c r="N188" s="118">
        <f t="shared" ref="N188:O190" si="70">N189</f>
        <v>28765241.43</v>
      </c>
      <c r="O188" s="118">
        <f t="shared" si="70"/>
        <v>84941759.24000001</v>
      </c>
      <c r="P188" s="125">
        <f t="shared" si="61"/>
        <v>0.27567017217876427</v>
      </c>
    </row>
    <row r="189" spans="1:16" ht="15.6" x14ac:dyDescent="0.25">
      <c r="A189" s="11" t="s">
        <v>32</v>
      </c>
      <c r="B189" s="13" t="s">
        <v>136</v>
      </c>
      <c r="C189" s="13" t="s">
        <v>12</v>
      </c>
      <c r="D189" s="13" t="s">
        <v>260</v>
      </c>
      <c r="E189" s="13" t="s">
        <v>33</v>
      </c>
      <c r="F189" s="13" t="s">
        <v>0</v>
      </c>
      <c r="G189" s="13" t="s">
        <v>0</v>
      </c>
      <c r="H189" s="14" t="s">
        <v>0</v>
      </c>
      <c r="I189" s="14" t="s">
        <v>0</v>
      </c>
      <c r="J189" s="14" t="s">
        <v>0</v>
      </c>
      <c r="K189" s="14" t="s">
        <v>0</v>
      </c>
      <c r="L189" s="14" t="s">
        <v>0</v>
      </c>
      <c r="M189" s="118">
        <f>M190</f>
        <v>308128219.19999999</v>
      </c>
      <c r="N189" s="118">
        <f t="shared" si="70"/>
        <v>28765241.43</v>
      </c>
      <c r="O189" s="118">
        <f t="shared" si="70"/>
        <v>84941759.24000001</v>
      </c>
      <c r="P189" s="125">
        <f t="shared" si="61"/>
        <v>0.27567017217876427</v>
      </c>
    </row>
    <row r="190" spans="1:16" ht="15.6" x14ac:dyDescent="0.25">
      <c r="A190" s="16" t="s">
        <v>52</v>
      </c>
      <c r="B190" s="13" t="s">
        <v>136</v>
      </c>
      <c r="C190" s="13" t="s">
        <v>12</v>
      </c>
      <c r="D190" s="13" t="s">
        <v>260</v>
      </c>
      <c r="E190" s="13" t="s">
        <v>33</v>
      </c>
      <c r="F190" s="13" t="s">
        <v>53</v>
      </c>
      <c r="G190" s="13" t="s">
        <v>0</v>
      </c>
      <c r="H190" s="13" t="s">
        <v>0</v>
      </c>
      <c r="I190" s="13" t="s">
        <v>0</v>
      </c>
      <c r="J190" s="13" t="s">
        <v>0</v>
      </c>
      <c r="K190" s="13" t="s">
        <v>0</v>
      </c>
      <c r="L190" s="13" t="s">
        <v>0</v>
      </c>
      <c r="M190" s="118">
        <f>M191</f>
        <v>308128219.19999999</v>
      </c>
      <c r="N190" s="118">
        <f t="shared" si="70"/>
        <v>28765241.43</v>
      </c>
      <c r="O190" s="118">
        <f t="shared" si="70"/>
        <v>84941759.24000001</v>
      </c>
      <c r="P190" s="125">
        <f t="shared" si="61"/>
        <v>0.27567017217876427</v>
      </c>
    </row>
    <row r="191" spans="1:16" ht="15.6" x14ac:dyDescent="0.25">
      <c r="A191" s="16" t="s">
        <v>54</v>
      </c>
      <c r="B191" s="13" t="s">
        <v>136</v>
      </c>
      <c r="C191" s="13" t="s">
        <v>12</v>
      </c>
      <c r="D191" s="13" t="s">
        <v>260</v>
      </c>
      <c r="E191" s="13" t="s">
        <v>33</v>
      </c>
      <c r="F191" s="13" t="s">
        <v>53</v>
      </c>
      <c r="G191" s="13" t="s">
        <v>55</v>
      </c>
      <c r="H191" s="13" t="s">
        <v>0</v>
      </c>
      <c r="I191" s="13" t="s">
        <v>0</v>
      </c>
      <c r="J191" s="13" t="s">
        <v>0</v>
      </c>
      <c r="K191" s="13" t="s">
        <v>0</v>
      </c>
      <c r="L191" s="13" t="s">
        <v>0</v>
      </c>
      <c r="M191" s="118">
        <f>M192+M196</f>
        <v>308128219.19999999</v>
      </c>
      <c r="N191" s="118">
        <f t="shared" ref="N191:O191" si="71">N192+N196</f>
        <v>28765241.43</v>
      </c>
      <c r="O191" s="118">
        <f t="shared" si="71"/>
        <v>84941759.24000001</v>
      </c>
      <c r="P191" s="125">
        <f t="shared" si="61"/>
        <v>0.27567017217876427</v>
      </c>
    </row>
    <row r="192" spans="1:16" ht="46.8" x14ac:dyDescent="0.25">
      <c r="A192" s="11" t="s">
        <v>224</v>
      </c>
      <c r="B192" s="13" t="s">
        <v>136</v>
      </c>
      <c r="C192" s="13" t="s">
        <v>12</v>
      </c>
      <c r="D192" s="13" t="s">
        <v>260</v>
      </c>
      <c r="E192" s="13" t="s">
        <v>33</v>
      </c>
      <c r="F192" s="13" t="s">
        <v>53</v>
      </c>
      <c r="G192" s="13" t="s">
        <v>55</v>
      </c>
      <c r="H192" s="13" t="s">
        <v>222</v>
      </c>
      <c r="I192" s="14" t="s">
        <v>0</v>
      </c>
      <c r="J192" s="14" t="s">
        <v>0</v>
      </c>
      <c r="K192" s="14" t="s">
        <v>0</v>
      </c>
      <c r="L192" s="14" t="s">
        <v>0</v>
      </c>
      <c r="M192" s="118">
        <f>M193</f>
        <v>86110284.420000002</v>
      </c>
      <c r="N192" s="118">
        <f t="shared" ref="N192:O194" si="72">N193</f>
        <v>27311313.329999998</v>
      </c>
      <c r="O192" s="118">
        <f t="shared" si="72"/>
        <v>27311313.32</v>
      </c>
      <c r="P192" s="125">
        <f t="shared" si="61"/>
        <v>0.31716668344503418</v>
      </c>
    </row>
    <row r="193" spans="1:16" ht="46.8" x14ac:dyDescent="0.25">
      <c r="A193" s="11" t="s">
        <v>197</v>
      </c>
      <c r="B193" s="13" t="s">
        <v>136</v>
      </c>
      <c r="C193" s="13" t="s">
        <v>12</v>
      </c>
      <c r="D193" s="13" t="s">
        <v>260</v>
      </c>
      <c r="E193" s="13" t="s">
        <v>33</v>
      </c>
      <c r="F193" s="13" t="s">
        <v>53</v>
      </c>
      <c r="G193" s="13" t="s">
        <v>55</v>
      </c>
      <c r="H193" s="13" t="s">
        <v>222</v>
      </c>
      <c r="I193" s="13" t="s">
        <v>196</v>
      </c>
      <c r="J193" s="13" t="s">
        <v>0</v>
      </c>
      <c r="K193" s="13" t="s">
        <v>0</v>
      </c>
      <c r="L193" s="13" t="s">
        <v>0</v>
      </c>
      <c r="M193" s="118">
        <f>M194</f>
        <v>86110284.420000002</v>
      </c>
      <c r="N193" s="118">
        <f t="shared" si="72"/>
        <v>27311313.329999998</v>
      </c>
      <c r="O193" s="118">
        <f t="shared" si="72"/>
        <v>27311313.32</v>
      </c>
      <c r="P193" s="125">
        <f t="shared" si="61"/>
        <v>0.31716668344503418</v>
      </c>
    </row>
    <row r="194" spans="1:16" ht="15.6" x14ac:dyDescent="0.25">
      <c r="A194" s="11" t="s">
        <v>204</v>
      </c>
      <c r="B194" s="17" t="s">
        <v>0</v>
      </c>
      <c r="C194" s="17" t="s">
        <v>0</v>
      </c>
      <c r="D194" s="17" t="s">
        <v>0</v>
      </c>
      <c r="E194" s="17" t="s">
        <v>0</v>
      </c>
      <c r="F194" s="17" t="s">
        <v>0</v>
      </c>
      <c r="G194" s="17" t="s">
        <v>0</v>
      </c>
      <c r="H194" s="17" t="s">
        <v>0</v>
      </c>
      <c r="I194" s="17" t="s">
        <v>0</v>
      </c>
      <c r="J194" s="17" t="s">
        <v>0</v>
      </c>
      <c r="K194" s="17" t="s">
        <v>0</v>
      </c>
      <c r="L194" s="17" t="s">
        <v>0</v>
      </c>
      <c r="M194" s="118">
        <f>M195</f>
        <v>86110284.420000002</v>
      </c>
      <c r="N194" s="118">
        <f t="shared" si="72"/>
        <v>27311313.329999998</v>
      </c>
      <c r="O194" s="118">
        <f t="shared" si="72"/>
        <v>27311313.32</v>
      </c>
      <c r="P194" s="125">
        <f t="shared" ref="P194:P251" si="73">O194/M194</f>
        <v>0.31716668344503418</v>
      </c>
    </row>
    <row r="195" spans="1:16" ht="31.2" x14ac:dyDescent="0.25">
      <c r="A195" s="27" t="s">
        <v>263</v>
      </c>
      <c r="B195" s="10" t="s">
        <v>136</v>
      </c>
      <c r="C195" s="10" t="s">
        <v>12</v>
      </c>
      <c r="D195" s="10" t="s">
        <v>260</v>
      </c>
      <c r="E195" s="10" t="s">
        <v>33</v>
      </c>
      <c r="F195" s="10" t="s">
        <v>53</v>
      </c>
      <c r="G195" s="10" t="s">
        <v>55</v>
      </c>
      <c r="H195" s="10" t="s">
        <v>222</v>
      </c>
      <c r="I195" s="10" t="s">
        <v>196</v>
      </c>
      <c r="J195" s="19" t="s">
        <v>58</v>
      </c>
      <c r="K195" s="38">
        <v>1.175</v>
      </c>
      <c r="L195" s="19" t="s">
        <v>46</v>
      </c>
      <c r="M195" s="119">
        <f>73998718.72+12111565.7</f>
        <v>86110284.420000002</v>
      </c>
      <c r="N195" s="117">
        <v>27311313.329999998</v>
      </c>
      <c r="O195" s="117">
        <v>27311313.32</v>
      </c>
      <c r="P195" s="125">
        <f t="shared" si="73"/>
        <v>0.31716668344503418</v>
      </c>
    </row>
    <row r="196" spans="1:16" ht="46.8" x14ac:dyDescent="0.25">
      <c r="A196" s="15" t="s">
        <v>262</v>
      </c>
      <c r="B196" s="13" t="s">
        <v>136</v>
      </c>
      <c r="C196" s="13" t="s">
        <v>12</v>
      </c>
      <c r="D196" s="13" t="s">
        <v>260</v>
      </c>
      <c r="E196" s="13" t="s">
        <v>33</v>
      </c>
      <c r="F196" s="13" t="s">
        <v>53</v>
      </c>
      <c r="G196" s="13" t="s">
        <v>55</v>
      </c>
      <c r="H196" s="13" t="s">
        <v>259</v>
      </c>
      <c r="I196" s="14" t="s">
        <v>0</v>
      </c>
      <c r="J196" s="14" t="s">
        <v>0</v>
      </c>
      <c r="K196" s="14" t="s">
        <v>0</v>
      </c>
      <c r="L196" s="14" t="s">
        <v>0</v>
      </c>
      <c r="M196" s="118">
        <f>M197</f>
        <v>222017934.78</v>
      </c>
      <c r="N196" s="118">
        <f t="shared" ref="N196:O197" si="74">N197</f>
        <v>1453928.1</v>
      </c>
      <c r="O196" s="118">
        <f t="shared" si="74"/>
        <v>57630445.920000002</v>
      </c>
      <c r="P196" s="125">
        <f t="shared" si="73"/>
        <v>0.2595756328294227</v>
      </c>
    </row>
    <row r="197" spans="1:16" ht="46.8" x14ac:dyDescent="0.25">
      <c r="A197" s="11" t="s">
        <v>197</v>
      </c>
      <c r="B197" s="13" t="s">
        <v>136</v>
      </c>
      <c r="C197" s="13" t="s">
        <v>12</v>
      </c>
      <c r="D197" s="13" t="s">
        <v>260</v>
      </c>
      <c r="E197" s="13" t="s">
        <v>33</v>
      </c>
      <c r="F197" s="13" t="s">
        <v>53</v>
      </c>
      <c r="G197" s="13" t="s">
        <v>55</v>
      </c>
      <c r="H197" s="13" t="s">
        <v>259</v>
      </c>
      <c r="I197" s="13" t="s">
        <v>196</v>
      </c>
      <c r="J197" s="13" t="s">
        <v>0</v>
      </c>
      <c r="K197" s="13" t="s">
        <v>0</v>
      </c>
      <c r="L197" s="13" t="s">
        <v>0</v>
      </c>
      <c r="M197" s="118">
        <f>M198</f>
        <v>222017934.78</v>
      </c>
      <c r="N197" s="118">
        <f t="shared" si="74"/>
        <v>1453928.1</v>
      </c>
      <c r="O197" s="118">
        <f t="shared" si="74"/>
        <v>57630445.920000002</v>
      </c>
      <c r="P197" s="125">
        <f t="shared" si="73"/>
        <v>0.2595756328294227</v>
      </c>
    </row>
    <row r="198" spans="1:16" ht="15.6" x14ac:dyDescent="0.25">
      <c r="A198" s="11" t="s">
        <v>204</v>
      </c>
      <c r="B198" s="17" t="s">
        <v>0</v>
      </c>
      <c r="C198" s="17" t="s">
        <v>0</v>
      </c>
      <c r="D198" s="17" t="s">
        <v>0</v>
      </c>
      <c r="E198" s="17" t="s">
        <v>0</v>
      </c>
      <c r="F198" s="17" t="s">
        <v>0</v>
      </c>
      <c r="G198" s="17" t="s">
        <v>0</v>
      </c>
      <c r="H198" s="17" t="s">
        <v>0</v>
      </c>
      <c r="I198" s="17" t="s">
        <v>0</v>
      </c>
      <c r="J198" s="17" t="s">
        <v>0</v>
      </c>
      <c r="K198" s="17" t="s">
        <v>0</v>
      </c>
      <c r="L198" s="17" t="s">
        <v>0</v>
      </c>
      <c r="M198" s="118">
        <f>M199</f>
        <v>222017934.78</v>
      </c>
      <c r="N198" s="118">
        <f t="shared" ref="N198:O198" si="75">N199</f>
        <v>1453928.1</v>
      </c>
      <c r="O198" s="118">
        <f t="shared" si="75"/>
        <v>57630445.920000002</v>
      </c>
      <c r="P198" s="125">
        <f t="shared" si="73"/>
        <v>0.2595756328294227</v>
      </c>
    </row>
    <row r="199" spans="1:16" ht="31.2" x14ac:dyDescent="0.25">
      <c r="A199" s="27" t="s">
        <v>261</v>
      </c>
      <c r="B199" s="10" t="s">
        <v>136</v>
      </c>
      <c r="C199" s="10" t="s">
        <v>12</v>
      </c>
      <c r="D199" s="10" t="s">
        <v>260</v>
      </c>
      <c r="E199" s="10" t="s">
        <v>33</v>
      </c>
      <c r="F199" s="10" t="s">
        <v>53</v>
      </c>
      <c r="G199" s="10" t="s">
        <v>55</v>
      </c>
      <c r="H199" s="10" t="s">
        <v>259</v>
      </c>
      <c r="I199" s="10" t="s">
        <v>196</v>
      </c>
      <c r="J199" s="19" t="s">
        <v>58</v>
      </c>
      <c r="K199" s="20">
        <v>2.02</v>
      </c>
      <c r="L199" s="19" t="s">
        <v>83</v>
      </c>
      <c r="M199" s="119">
        <f>222017934.78</f>
        <v>222017934.78</v>
      </c>
      <c r="N199" s="117">
        <v>1453928.1</v>
      </c>
      <c r="O199" s="117">
        <v>57630445.920000002</v>
      </c>
      <c r="P199" s="125">
        <f t="shared" si="73"/>
        <v>0.2595756328294227</v>
      </c>
    </row>
    <row r="200" spans="1:16" ht="31.2" x14ac:dyDescent="0.25">
      <c r="A200" s="11" t="s">
        <v>258</v>
      </c>
      <c r="B200" s="13" t="s">
        <v>136</v>
      </c>
      <c r="C200" s="13" t="s">
        <v>12</v>
      </c>
      <c r="D200" s="13" t="s">
        <v>254</v>
      </c>
      <c r="E200" s="13" t="s">
        <v>0</v>
      </c>
      <c r="F200" s="13" t="s">
        <v>0</v>
      </c>
      <c r="G200" s="13" t="s">
        <v>0</v>
      </c>
      <c r="H200" s="14" t="s">
        <v>0</v>
      </c>
      <c r="I200" s="14" t="s">
        <v>0</v>
      </c>
      <c r="J200" s="14" t="s">
        <v>0</v>
      </c>
      <c r="K200" s="14" t="s">
        <v>0</v>
      </c>
      <c r="L200" s="14" t="s">
        <v>0</v>
      </c>
      <c r="M200" s="118">
        <f t="shared" ref="M200:O205" si="76">M201</f>
        <v>737870356.70000005</v>
      </c>
      <c r="N200" s="118">
        <f t="shared" si="76"/>
        <v>299990629.43000001</v>
      </c>
      <c r="O200" s="118">
        <f t="shared" si="76"/>
        <v>299990629.40999997</v>
      </c>
      <c r="P200" s="125">
        <f t="shared" si="73"/>
        <v>0.40656278801015555</v>
      </c>
    </row>
    <row r="201" spans="1:16" ht="15.6" x14ac:dyDescent="0.25">
      <c r="A201" s="11" t="s">
        <v>32</v>
      </c>
      <c r="B201" s="13" t="s">
        <v>136</v>
      </c>
      <c r="C201" s="13" t="s">
        <v>12</v>
      </c>
      <c r="D201" s="13" t="s">
        <v>254</v>
      </c>
      <c r="E201" s="13" t="s">
        <v>33</v>
      </c>
      <c r="F201" s="13" t="s">
        <v>0</v>
      </c>
      <c r="G201" s="13" t="s">
        <v>0</v>
      </c>
      <c r="H201" s="14" t="s">
        <v>0</v>
      </c>
      <c r="I201" s="14" t="s">
        <v>0</v>
      </c>
      <c r="J201" s="14" t="s">
        <v>0</v>
      </c>
      <c r="K201" s="14" t="s">
        <v>0</v>
      </c>
      <c r="L201" s="14" t="s">
        <v>0</v>
      </c>
      <c r="M201" s="118">
        <f t="shared" si="76"/>
        <v>737870356.70000005</v>
      </c>
      <c r="N201" s="118">
        <f t="shared" si="76"/>
        <v>299990629.43000001</v>
      </c>
      <c r="O201" s="118">
        <f t="shared" si="76"/>
        <v>299990629.40999997</v>
      </c>
      <c r="P201" s="125">
        <f t="shared" si="73"/>
        <v>0.40656278801015555</v>
      </c>
    </row>
    <row r="202" spans="1:16" ht="15.6" x14ac:dyDescent="0.25">
      <c r="A202" s="16" t="s">
        <v>52</v>
      </c>
      <c r="B202" s="13" t="s">
        <v>136</v>
      </c>
      <c r="C202" s="13" t="s">
        <v>12</v>
      </c>
      <c r="D202" s="13" t="s">
        <v>254</v>
      </c>
      <c r="E202" s="13" t="s">
        <v>33</v>
      </c>
      <c r="F202" s="13" t="s">
        <v>53</v>
      </c>
      <c r="G202" s="13" t="s">
        <v>0</v>
      </c>
      <c r="H202" s="13" t="s">
        <v>0</v>
      </c>
      <c r="I202" s="13" t="s">
        <v>0</v>
      </c>
      <c r="J202" s="13" t="s">
        <v>0</v>
      </c>
      <c r="K202" s="13" t="s">
        <v>0</v>
      </c>
      <c r="L202" s="13" t="s">
        <v>0</v>
      </c>
      <c r="M202" s="118">
        <f t="shared" si="76"/>
        <v>737870356.70000005</v>
      </c>
      <c r="N202" s="118">
        <f t="shared" si="76"/>
        <v>299990629.43000001</v>
      </c>
      <c r="O202" s="118">
        <f t="shared" si="76"/>
        <v>299990629.40999997</v>
      </c>
      <c r="P202" s="125">
        <f t="shared" si="73"/>
        <v>0.40656278801015555</v>
      </c>
    </row>
    <row r="203" spans="1:16" ht="15.6" x14ac:dyDescent="0.25">
      <c r="A203" s="16" t="s">
        <v>54</v>
      </c>
      <c r="B203" s="13" t="s">
        <v>136</v>
      </c>
      <c r="C203" s="13" t="s">
        <v>12</v>
      </c>
      <c r="D203" s="13" t="s">
        <v>254</v>
      </c>
      <c r="E203" s="13" t="s">
        <v>33</v>
      </c>
      <c r="F203" s="13" t="s">
        <v>53</v>
      </c>
      <c r="G203" s="13" t="s">
        <v>55</v>
      </c>
      <c r="H203" s="13" t="s">
        <v>0</v>
      </c>
      <c r="I203" s="13" t="s">
        <v>0</v>
      </c>
      <c r="J203" s="13" t="s">
        <v>0</v>
      </c>
      <c r="K203" s="13" t="s">
        <v>0</v>
      </c>
      <c r="L203" s="13" t="s">
        <v>0</v>
      </c>
      <c r="M203" s="118">
        <f>M204+M209</f>
        <v>737870356.70000005</v>
      </c>
      <c r="N203" s="118">
        <f t="shared" ref="N203:O203" si="77">N204+N209</f>
        <v>299990629.43000001</v>
      </c>
      <c r="O203" s="118">
        <f t="shared" si="77"/>
        <v>299990629.40999997</v>
      </c>
      <c r="P203" s="125">
        <f t="shared" si="73"/>
        <v>0.40656278801015555</v>
      </c>
    </row>
    <row r="204" spans="1:16" ht="61.5" customHeight="1" x14ac:dyDescent="0.25">
      <c r="A204" s="11" t="s">
        <v>257</v>
      </c>
      <c r="B204" s="13" t="s">
        <v>136</v>
      </c>
      <c r="C204" s="13" t="s">
        <v>12</v>
      </c>
      <c r="D204" s="13" t="s">
        <v>254</v>
      </c>
      <c r="E204" s="13" t="s">
        <v>33</v>
      </c>
      <c r="F204" s="13" t="s">
        <v>53</v>
      </c>
      <c r="G204" s="13" t="s">
        <v>55</v>
      </c>
      <c r="H204" s="13" t="s">
        <v>253</v>
      </c>
      <c r="I204" s="14" t="s">
        <v>0</v>
      </c>
      <c r="J204" s="14" t="s">
        <v>0</v>
      </c>
      <c r="K204" s="14" t="s">
        <v>0</v>
      </c>
      <c r="L204" s="14" t="s">
        <v>0</v>
      </c>
      <c r="M204" s="118">
        <f t="shared" si="76"/>
        <v>576743656.70000005</v>
      </c>
      <c r="N204" s="118">
        <f t="shared" si="76"/>
        <v>299990629.43000001</v>
      </c>
      <c r="O204" s="118">
        <f t="shared" si="76"/>
        <v>299990629.40999997</v>
      </c>
      <c r="P204" s="125">
        <f t="shared" si="73"/>
        <v>0.52014552032783534</v>
      </c>
    </row>
    <row r="205" spans="1:16" ht="15.6" x14ac:dyDescent="0.25">
      <c r="A205" s="11" t="s">
        <v>256</v>
      </c>
      <c r="B205" s="13" t="s">
        <v>136</v>
      </c>
      <c r="C205" s="13" t="s">
        <v>12</v>
      </c>
      <c r="D205" s="13" t="s">
        <v>254</v>
      </c>
      <c r="E205" s="13" t="s">
        <v>33</v>
      </c>
      <c r="F205" s="13" t="s">
        <v>53</v>
      </c>
      <c r="G205" s="13" t="s">
        <v>55</v>
      </c>
      <c r="H205" s="13" t="s">
        <v>253</v>
      </c>
      <c r="I205" s="13" t="s">
        <v>252</v>
      </c>
      <c r="J205" s="13" t="s">
        <v>0</v>
      </c>
      <c r="K205" s="13" t="s">
        <v>0</v>
      </c>
      <c r="L205" s="13" t="s">
        <v>0</v>
      </c>
      <c r="M205" s="118">
        <f t="shared" si="76"/>
        <v>576743656.70000005</v>
      </c>
      <c r="N205" s="118">
        <f t="shared" si="76"/>
        <v>299990629.43000001</v>
      </c>
      <c r="O205" s="118">
        <f t="shared" si="76"/>
        <v>299990629.40999997</v>
      </c>
      <c r="P205" s="125">
        <f t="shared" si="73"/>
        <v>0.52014552032783534</v>
      </c>
    </row>
    <row r="206" spans="1:16" ht="15.6" x14ac:dyDescent="0.25">
      <c r="A206" s="11" t="s">
        <v>204</v>
      </c>
      <c r="B206" s="17" t="s">
        <v>0</v>
      </c>
      <c r="C206" s="17" t="s">
        <v>0</v>
      </c>
      <c r="D206" s="17" t="s">
        <v>0</v>
      </c>
      <c r="E206" s="17" t="s">
        <v>0</v>
      </c>
      <c r="F206" s="17" t="s">
        <v>0</v>
      </c>
      <c r="G206" s="17" t="s">
        <v>0</v>
      </c>
      <c r="H206" s="17" t="s">
        <v>0</v>
      </c>
      <c r="I206" s="17" t="s">
        <v>0</v>
      </c>
      <c r="J206" s="17" t="s">
        <v>0</v>
      </c>
      <c r="K206" s="17" t="s">
        <v>0</v>
      </c>
      <c r="L206" s="17" t="s">
        <v>0</v>
      </c>
      <c r="M206" s="118">
        <f>M207+M208</f>
        <v>576743656.70000005</v>
      </c>
      <c r="N206" s="118">
        <f t="shared" ref="N206:O206" si="78">N207+N208</f>
        <v>299990629.43000001</v>
      </c>
      <c r="O206" s="118">
        <f t="shared" si="78"/>
        <v>299990629.40999997</v>
      </c>
      <c r="P206" s="125">
        <f t="shared" si="73"/>
        <v>0.52014552032783534</v>
      </c>
    </row>
    <row r="207" spans="1:16" ht="46.8" x14ac:dyDescent="0.25">
      <c r="A207" s="27" t="s">
        <v>255</v>
      </c>
      <c r="B207" s="10" t="s">
        <v>136</v>
      </c>
      <c r="C207" s="10" t="s">
        <v>12</v>
      </c>
      <c r="D207" s="10" t="s">
        <v>254</v>
      </c>
      <c r="E207" s="10" t="s">
        <v>33</v>
      </c>
      <c r="F207" s="10" t="s">
        <v>53</v>
      </c>
      <c r="G207" s="10" t="s">
        <v>55</v>
      </c>
      <c r="H207" s="10" t="s">
        <v>253</v>
      </c>
      <c r="I207" s="10" t="s">
        <v>252</v>
      </c>
      <c r="J207" s="19" t="s">
        <v>58</v>
      </c>
      <c r="K207" s="38">
        <v>0.59399999999999997</v>
      </c>
      <c r="L207" s="19">
        <v>2022</v>
      </c>
      <c r="M207" s="119">
        <f>506290400+115798475.63-106716937.52</f>
        <v>515371938.11000001</v>
      </c>
      <c r="N207" s="117">
        <v>248248307.16</v>
      </c>
      <c r="O207" s="117">
        <v>248248307.13999999</v>
      </c>
      <c r="P207" s="125">
        <f t="shared" si="73"/>
        <v>0.48168766823119952</v>
      </c>
    </row>
    <row r="208" spans="1:16" ht="46.8" x14ac:dyDescent="0.25">
      <c r="A208" s="27" t="s">
        <v>380</v>
      </c>
      <c r="B208" s="10" t="s">
        <v>136</v>
      </c>
      <c r="C208" s="10" t="s">
        <v>12</v>
      </c>
      <c r="D208" s="10" t="s">
        <v>254</v>
      </c>
      <c r="E208" s="10" t="s">
        <v>33</v>
      </c>
      <c r="F208" s="10" t="s">
        <v>53</v>
      </c>
      <c r="G208" s="10" t="s">
        <v>55</v>
      </c>
      <c r="H208" s="10" t="s">
        <v>253</v>
      </c>
      <c r="I208" s="10" t="s">
        <v>252</v>
      </c>
      <c r="J208" s="19" t="s">
        <v>58</v>
      </c>
      <c r="K208" s="38">
        <v>3.7080000000000002</v>
      </c>
      <c r="L208" s="19">
        <v>2022</v>
      </c>
      <c r="M208" s="119">
        <f>44421101.13+16950617.46</f>
        <v>61371718.590000004</v>
      </c>
      <c r="N208" s="117">
        <v>51742322.270000003</v>
      </c>
      <c r="O208" s="117">
        <v>51742322.270000003</v>
      </c>
      <c r="P208" s="125">
        <f t="shared" si="73"/>
        <v>0.84309717014232299</v>
      </c>
    </row>
    <row r="209" spans="1:16" ht="46.8" x14ac:dyDescent="0.25">
      <c r="A209" s="15" t="s">
        <v>495</v>
      </c>
      <c r="B209" s="13" t="s">
        <v>136</v>
      </c>
      <c r="C209" s="13" t="s">
        <v>12</v>
      </c>
      <c r="D209" s="13" t="s">
        <v>254</v>
      </c>
      <c r="E209" s="13" t="s">
        <v>33</v>
      </c>
      <c r="F209" s="13" t="s">
        <v>53</v>
      </c>
      <c r="G209" s="13" t="s">
        <v>55</v>
      </c>
      <c r="H209" s="21" t="s">
        <v>469</v>
      </c>
      <c r="I209" s="14" t="s">
        <v>0</v>
      </c>
      <c r="J209" s="14" t="s">
        <v>0</v>
      </c>
      <c r="K209" s="14" t="s">
        <v>0</v>
      </c>
      <c r="L209" s="14" t="s">
        <v>0</v>
      </c>
      <c r="M209" s="118">
        <f t="shared" ref="M209:O210" si="79">M210</f>
        <v>161126700</v>
      </c>
      <c r="N209" s="118">
        <f t="shared" si="79"/>
        <v>0</v>
      </c>
      <c r="O209" s="118">
        <f t="shared" si="79"/>
        <v>0</v>
      </c>
      <c r="P209" s="125">
        <f t="shared" si="73"/>
        <v>0</v>
      </c>
    </row>
    <row r="210" spans="1:16" ht="15.6" x14ac:dyDescent="0.25">
      <c r="A210" s="11" t="s">
        <v>256</v>
      </c>
      <c r="B210" s="13" t="s">
        <v>136</v>
      </c>
      <c r="C210" s="13" t="s">
        <v>12</v>
      </c>
      <c r="D210" s="13" t="s">
        <v>254</v>
      </c>
      <c r="E210" s="13" t="s">
        <v>33</v>
      </c>
      <c r="F210" s="13" t="s">
        <v>53</v>
      </c>
      <c r="G210" s="13" t="s">
        <v>55</v>
      </c>
      <c r="H210" s="21" t="s">
        <v>469</v>
      </c>
      <c r="I210" s="13" t="s">
        <v>252</v>
      </c>
      <c r="J210" s="13" t="s">
        <v>0</v>
      </c>
      <c r="K210" s="13" t="s">
        <v>0</v>
      </c>
      <c r="L210" s="13" t="s">
        <v>0</v>
      </c>
      <c r="M210" s="118">
        <f t="shared" si="79"/>
        <v>161126700</v>
      </c>
      <c r="N210" s="118">
        <f t="shared" si="79"/>
        <v>0</v>
      </c>
      <c r="O210" s="118">
        <f t="shared" si="79"/>
        <v>0</v>
      </c>
      <c r="P210" s="125">
        <f t="shared" si="73"/>
        <v>0</v>
      </c>
    </row>
    <row r="211" spans="1:16" ht="15.6" x14ac:dyDescent="0.25">
      <c r="A211" s="11" t="s">
        <v>204</v>
      </c>
      <c r="B211" s="17" t="s">
        <v>0</v>
      </c>
      <c r="C211" s="17" t="s">
        <v>0</v>
      </c>
      <c r="D211" s="17" t="s">
        <v>0</v>
      </c>
      <c r="E211" s="17" t="s">
        <v>0</v>
      </c>
      <c r="F211" s="17" t="s">
        <v>0</v>
      </c>
      <c r="G211" s="17" t="s">
        <v>0</v>
      </c>
      <c r="H211" s="17" t="s">
        <v>0</v>
      </c>
      <c r="I211" s="17" t="s">
        <v>0</v>
      </c>
      <c r="J211" s="17" t="s">
        <v>0</v>
      </c>
      <c r="K211" s="17" t="s">
        <v>0</v>
      </c>
      <c r="L211" s="17" t="s">
        <v>0</v>
      </c>
      <c r="M211" s="118">
        <f>M212+M213</f>
        <v>161126700</v>
      </c>
      <c r="N211" s="118">
        <f t="shared" ref="N211:O211" si="80">N212+N213</f>
        <v>0</v>
      </c>
      <c r="O211" s="118">
        <f t="shared" si="80"/>
        <v>0</v>
      </c>
      <c r="P211" s="125">
        <f t="shared" si="73"/>
        <v>0</v>
      </c>
    </row>
    <row r="212" spans="1:16" ht="46.8" x14ac:dyDescent="0.25">
      <c r="A212" s="27" t="s">
        <v>255</v>
      </c>
      <c r="B212" s="10" t="s">
        <v>136</v>
      </c>
      <c r="C212" s="10" t="s">
        <v>12</v>
      </c>
      <c r="D212" s="10" t="s">
        <v>254</v>
      </c>
      <c r="E212" s="10" t="s">
        <v>33</v>
      </c>
      <c r="F212" s="10" t="s">
        <v>53</v>
      </c>
      <c r="G212" s="10" t="s">
        <v>55</v>
      </c>
      <c r="H212" s="10" t="s">
        <v>469</v>
      </c>
      <c r="I212" s="10" t="s">
        <v>252</v>
      </c>
      <c r="J212" s="19" t="s">
        <v>58</v>
      </c>
      <c r="K212" s="38">
        <v>0.59399999999999997</v>
      </c>
      <c r="L212" s="19">
        <v>2022</v>
      </c>
      <c r="M212" s="119">
        <v>115798480</v>
      </c>
      <c r="N212" s="117">
        <v>0</v>
      </c>
      <c r="O212" s="117">
        <v>0</v>
      </c>
      <c r="P212" s="125">
        <f t="shared" si="73"/>
        <v>0</v>
      </c>
    </row>
    <row r="213" spans="1:16" ht="46.8" x14ac:dyDescent="0.25">
      <c r="A213" s="27" t="s">
        <v>380</v>
      </c>
      <c r="B213" s="10" t="s">
        <v>136</v>
      </c>
      <c r="C213" s="10" t="s">
        <v>12</v>
      </c>
      <c r="D213" s="10" t="s">
        <v>254</v>
      </c>
      <c r="E213" s="10" t="s">
        <v>33</v>
      </c>
      <c r="F213" s="10" t="s">
        <v>53</v>
      </c>
      <c r="G213" s="10" t="s">
        <v>55</v>
      </c>
      <c r="H213" s="10" t="s">
        <v>469</v>
      </c>
      <c r="I213" s="10" t="s">
        <v>252</v>
      </c>
      <c r="J213" s="19" t="s">
        <v>58</v>
      </c>
      <c r="K213" s="38">
        <v>3.7080000000000002</v>
      </c>
      <c r="L213" s="19">
        <v>2022</v>
      </c>
      <c r="M213" s="119">
        <v>45328220</v>
      </c>
      <c r="N213" s="117">
        <v>0</v>
      </c>
      <c r="O213" s="117">
        <v>0</v>
      </c>
      <c r="P213" s="125">
        <f t="shared" si="73"/>
        <v>0</v>
      </c>
    </row>
    <row r="214" spans="1:16" ht="31.2" x14ac:dyDescent="0.25">
      <c r="A214" s="11" t="s">
        <v>30</v>
      </c>
      <c r="B214" s="13" t="s">
        <v>136</v>
      </c>
      <c r="C214" s="13" t="s">
        <v>15</v>
      </c>
      <c r="D214" s="13" t="s">
        <v>0</v>
      </c>
      <c r="E214" s="13" t="s">
        <v>0</v>
      </c>
      <c r="F214" s="13" t="s">
        <v>0</v>
      </c>
      <c r="G214" s="13" t="s">
        <v>0</v>
      </c>
      <c r="H214" s="14" t="s">
        <v>0</v>
      </c>
      <c r="I214" s="14" t="s">
        <v>0</v>
      </c>
      <c r="J214" s="14" t="s">
        <v>0</v>
      </c>
      <c r="K214" s="14" t="s">
        <v>0</v>
      </c>
      <c r="L214" s="14" t="s">
        <v>0</v>
      </c>
      <c r="M214" s="118">
        <f>M215+M222+M246+M273+M293</f>
        <v>1918839765.23</v>
      </c>
      <c r="N214" s="118">
        <f t="shared" ref="N214:O214" si="81">N215+N222+N246+N273+N293</f>
        <v>137606124.58000001</v>
      </c>
      <c r="O214" s="118">
        <f t="shared" si="81"/>
        <v>367724707.79000002</v>
      </c>
      <c r="P214" s="125">
        <f t="shared" si="73"/>
        <v>0.1916390906907868</v>
      </c>
    </row>
    <row r="215" spans="1:16" ht="46.8" x14ac:dyDescent="0.25">
      <c r="A215" s="11" t="s">
        <v>251</v>
      </c>
      <c r="B215" s="13" t="s">
        <v>136</v>
      </c>
      <c r="C215" s="13" t="s">
        <v>15</v>
      </c>
      <c r="D215" s="13" t="s">
        <v>36</v>
      </c>
      <c r="E215" s="13" t="s">
        <v>0</v>
      </c>
      <c r="F215" s="13" t="s">
        <v>0</v>
      </c>
      <c r="G215" s="13" t="s">
        <v>0</v>
      </c>
      <c r="H215" s="14" t="s">
        <v>0</v>
      </c>
      <c r="I215" s="14" t="s">
        <v>0</v>
      </c>
      <c r="J215" s="14" t="s">
        <v>0</v>
      </c>
      <c r="K215" s="14" t="s">
        <v>0</v>
      </c>
      <c r="L215" s="14" t="s">
        <v>0</v>
      </c>
      <c r="M215" s="118">
        <f t="shared" ref="M215:O220" si="82">M216</f>
        <v>939346.15</v>
      </c>
      <c r="N215" s="118">
        <f t="shared" si="82"/>
        <v>939346.15</v>
      </c>
      <c r="O215" s="118">
        <f t="shared" si="82"/>
        <v>939346.15</v>
      </c>
      <c r="P215" s="125">
        <f t="shared" si="73"/>
        <v>1</v>
      </c>
    </row>
    <row r="216" spans="1:16" ht="15.6" x14ac:dyDescent="0.25">
      <c r="A216" s="11" t="s">
        <v>32</v>
      </c>
      <c r="B216" s="13" t="s">
        <v>136</v>
      </c>
      <c r="C216" s="13" t="s">
        <v>15</v>
      </c>
      <c r="D216" s="13" t="s">
        <v>36</v>
      </c>
      <c r="E216" s="13" t="s">
        <v>33</v>
      </c>
      <c r="F216" s="13" t="s">
        <v>0</v>
      </c>
      <c r="G216" s="13" t="s">
        <v>0</v>
      </c>
      <c r="H216" s="14" t="s">
        <v>0</v>
      </c>
      <c r="I216" s="14" t="s">
        <v>0</v>
      </c>
      <c r="J216" s="14" t="s">
        <v>0</v>
      </c>
      <c r="K216" s="14" t="s">
        <v>0</v>
      </c>
      <c r="L216" s="14" t="s">
        <v>0</v>
      </c>
      <c r="M216" s="118">
        <f t="shared" si="82"/>
        <v>939346.15</v>
      </c>
      <c r="N216" s="118">
        <f t="shared" si="82"/>
        <v>939346.15</v>
      </c>
      <c r="O216" s="118">
        <f t="shared" si="82"/>
        <v>939346.15</v>
      </c>
      <c r="P216" s="125">
        <f t="shared" si="73"/>
        <v>1</v>
      </c>
    </row>
    <row r="217" spans="1:16" ht="15.6" x14ac:dyDescent="0.25">
      <c r="A217" s="16" t="s">
        <v>66</v>
      </c>
      <c r="B217" s="13" t="s">
        <v>136</v>
      </c>
      <c r="C217" s="13" t="s">
        <v>15</v>
      </c>
      <c r="D217" s="13" t="s">
        <v>36</v>
      </c>
      <c r="E217" s="13" t="s">
        <v>33</v>
      </c>
      <c r="F217" s="13" t="s">
        <v>67</v>
      </c>
      <c r="G217" s="13" t="s">
        <v>0</v>
      </c>
      <c r="H217" s="13" t="s">
        <v>0</v>
      </c>
      <c r="I217" s="13" t="s">
        <v>0</v>
      </c>
      <c r="J217" s="13" t="s">
        <v>0</v>
      </c>
      <c r="K217" s="13" t="s">
        <v>0</v>
      </c>
      <c r="L217" s="13" t="s">
        <v>0</v>
      </c>
      <c r="M217" s="118">
        <f t="shared" si="82"/>
        <v>939346.15</v>
      </c>
      <c r="N217" s="118">
        <f t="shared" si="82"/>
        <v>939346.15</v>
      </c>
      <c r="O217" s="118">
        <f t="shared" si="82"/>
        <v>939346.15</v>
      </c>
      <c r="P217" s="125">
        <f t="shared" si="73"/>
        <v>1</v>
      </c>
    </row>
    <row r="218" spans="1:16" ht="15.6" x14ac:dyDescent="0.25">
      <c r="A218" s="16" t="s">
        <v>68</v>
      </c>
      <c r="B218" s="13" t="s">
        <v>136</v>
      </c>
      <c r="C218" s="13" t="s">
        <v>15</v>
      </c>
      <c r="D218" s="13" t="s">
        <v>36</v>
      </c>
      <c r="E218" s="13" t="s">
        <v>33</v>
      </c>
      <c r="F218" s="13" t="s">
        <v>67</v>
      </c>
      <c r="G218" s="13" t="s">
        <v>29</v>
      </c>
      <c r="H218" s="13" t="s">
        <v>0</v>
      </c>
      <c r="I218" s="13" t="s">
        <v>0</v>
      </c>
      <c r="J218" s="13" t="s">
        <v>0</v>
      </c>
      <c r="K218" s="13" t="s">
        <v>0</v>
      </c>
      <c r="L218" s="13" t="s">
        <v>0</v>
      </c>
      <c r="M218" s="118">
        <f t="shared" si="82"/>
        <v>939346.15</v>
      </c>
      <c r="N218" s="118">
        <f t="shared" si="82"/>
        <v>939346.15</v>
      </c>
      <c r="O218" s="118">
        <f t="shared" si="82"/>
        <v>939346.15</v>
      </c>
      <c r="P218" s="125">
        <f t="shared" si="73"/>
        <v>1</v>
      </c>
    </row>
    <row r="219" spans="1:16" ht="31.2" x14ac:dyDescent="0.25">
      <c r="A219" s="11" t="s">
        <v>205</v>
      </c>
      <c r="B219" s="13" t="s">
        <v>136</v>
      </c>
      <c r="C219" s="13" t="s">
        <v>15</v>
      </c>
      <c r="D219" s="13" t="s">
        <v>36</v>
      </c>
      <c r="E219" s="13" t="s">
        <v>33</v>
      </c>
      <c r="F219" s="13" t="s">
        <v>67</v>
      </c>
      <c r="G219" s="13" t="s">
        <v>29</v>
      </c>
      <c r="H219" s="13" t="s">
        <v>202</v>
      </c>
      <c r="I219" s="14" t="s">
        <v>0</v>
      </c>
      <c r="J219" s="14" t="s">
        <v>0</v>
      </c>
      <c r="K219" s="14" t="s">
        <v>0</v>
      </c>
      <c r="L219" s="14" t="s">
        <v>0</v>
      </c>
      <c r="M219" s="118">
        <f t="shared" si="82"/>
        <v>939346.15</v>
      </c>
      <c r="N219" s="118">
        <f t="shared" si="82"/>
        <v>939346.15</v>
      </c>
      <c r="O219" s="118">
        <f t="shared" si="82"/>
        <v>939346.15</v>
      </c>
      <c r="P219" s="125">
        <f t="shared" si="73"/>
        <v>1</v>
      </c>
    </row>
    <row r="220" spans="1:16" ht="31.2" x14ac:dyDescent="0.25">
      <c r="A220" s="31" t="s">
        <v>280</v>
      </c>
      <c r="B220" s="17" t="s">
        <v>0</v>
      </c>
      <c r="C220" s="17" t="s">
        <v>0</v>
      </c>
      <c r="D220" s="17" t="s">
        <v>0</v>
      </c>
      <c r="E220" s="17" t="s">
        <v>0</v>
      </c>
      <c r="F220" s="17" t="s">
        <v>0</v>
      </c>
      <c r="G220" s="17" t="s">
        <v>0</v>
      </c>
      <c r="H220" s="17" t="s">
        <v>0</v>
      </c>
      <c r="I220" s="17" t="s">
        <v>0</v>
      </c>
      <c r="J220" s="17" t="s">
        <v>0</v>
      </c>
      <c r="K220" s="17" t="s">
        <v>0</v>
      </c>
      <c r="L220" s="17" t="s">
        <v>0</v>
      </c>
      <c r="M220" s="118">
        <f t="shared" si="82"/>
        <v>939346.15</v>
      </c>
      <c r="N220" s="118">
        <f t="shared" si="82"/>
        <v>939346.15</v>
      </c>
      <c r="O220" s="118">
        <f t="shared" si="82"/>
        <v>939346.15</v>
      </c>
      <c r="P220" s="125">
        <f t="shared" si="73"/>
        <v>1</v>
      </c>
    </row>
    <row r="221" spans="1:16" ht="46.8" x14ac:dyDescent="0.25">
      <c r="A221" s="27" t="s">
        <v>249</v>
      </c>
      <c r="B221" s="10" t="s">
        <v>136</v>
      </c>
      <c r="C221" s="10" t="s">
        <v>15</v>
      </c>
      <c r="D221" s="10" t="s">
        <v>36</v>
      </c>
      <c r="E221" s="10" t="s">
        <v>33</v>
      </c>
      <c r="F221" s="10" t="s">
        <v>67</v>
      </c>
      <c r="G221" s="10" t="s">
        <v>29</v>
      </c>
      <c r="H221" s="10" t="s">
        <v>202</v>
      </c>
      <c r="I221" s="10" t="s">
        <v>196</v>
      </c>
      <c r="J221" s="19" t="s">
        <v>215</v>
      </c>
      <c r="K221" s="20">
        <v>306</v>
      </c>
      <c r="L221" s="19" t="s">
        <v>46</v>
      </c>
      <c r="M221" s="119">
        <f>1088177.5-148831.35</f>
        <v>939346.15</v>
      </c>
      <c r="N221" s="117">
        <v>939346.15</v>
      </c>
      <c r="O221" s="117">
        <v>939346.15</v>
      </c>
      <c r="P221" s="125">
        <f t="shared" si="73"/>
        <v>1</v>
      </c>
    </row>
    <row r="222" spans="1:16" ht="58.5" customHeight="1" x14ac:dyDescent="0.25">
      <c r="A222" s="11" t="s">
        <v>248</v>
      </c>
      <c r="B222" s="13" t="s">
        <v>136</v>
      </c>
      <c r="C222" s="13" t="s">
        <v>15</v>
      </c>
      <c r="D222" s="13" t="s">
        <v>53</v>
      </c>
      <c r="E222" s="13" t="s">
        <v>0</v>
      </c>
      <c r="F222" s="13" t="s">
        <v>0</v>
      </c>
      <c r="G222" s="13" t="s">
        <v>0</v>
      </c>
      <c r="H222" s="14" t="s">
        <v>0</v>
      </c>
      <c r="I222" s="14" t="s">
        <v>0</v>
      </c>
      <c r="J222" s="14" t="s">
        <v>0</v>
      </c>
      <c r="K222" s="14" t="s">
        <v>0</v>
      </c>
      <c r="L222" s="14" t="s">
        <v>0</v>
      </c>
      <c r="M222" s="118">
        <f>M223</f>
        <v>91076253.459999993</v>
      </c>
      <c r="N222" s="118">
        <f t="shared" ref="N222:O226" si="83">N223</f>
        <v>525473.72</v>
      </c>
      <c r="O222" s="118">
        <f t="shared" si="83"/>
        <v>8676861.2000000011</v>
      </c>
      <c r="P222" s="125">
        <f t="shared" si="73"/>
        <v>9.527029132583735E-2</v>
      </c>
    </row>
    <row r="223" spans="1:16" ht="15.6" x14ac:dyDescent="0.25">
      <c r="A223" s="11" t="s">
        <v>32</v>
      </c>
      <c r="B223" s="13" t="s">
        <v>136</v>
      </c>
      <c r="C223" s="13" t="s">
        <v>15</v>
      </c>
      <c r="D223" s="13" t="s">
        <v>53</v>
      </c>
      <c r="E223" s="13" t="s">
        <v>33</v>
      </c>
      <c r="F223" s="13" t="s">
        <v>0</v>
      </c>
      <c r="G223" s="13" t="s">
        <v>0</v>
      </c>
      <c r="H223" s="14" t="s">
        <v>0</v>
      </c>
      <c r="I223" s="14" t="s">
        <v>0</v>
      </c>
      <c r="J223" s="14" t="s">
        <v>0</v>
      </c>
      <c r="K223" s="14" t="s">
        <v>0</v>
      </c>
      <c r="L223" s="14" t="s">
        <v>0</v>
      </c>
      <c r="M223" s="118">
        <f>M224</f>
        <v>91076253.459999993</v>
      </c>
      <c r="N223" s="118">
        <f t="shared" si="83"/>
        <v>525473.72</v>
      </c>
      <c r="O223" s="118">
        <f t="shared" si="83"/>
        <v>8676861.2000000011</v>
      </c>
      <c r="P223" s="125">
        <f t="shared" si="73"/>
        <v>9.527029132583735E-2</v>
      </c>
    </row>
    <row r="224" spans="1:16" ht="15.6" x14ac:dyDescent="0.25">
      <c r="A224" s="16" t="s">
        <v>66</v>
      </c>
      <c r="B224" s="13" t="s">
        <v>136</v>
      </c>
      <c r="C224" s="13" t="s">
        <v>15</v>
      </c>
      <c r="D224" s="13" t="s">
        <v>53</v>
      </c>
      <c r="E224" s="13" t="s">
        <v>33</v>
      </c>
      <c r="F224" s="13" t="s">
        <v>67</v>
      </c>
      <c r="G224" s="13" t="s">
        <v>0</v>
      </c>
      <c r="H224" s="13" t="s">
        <v>0</v>
      </c>
      <c r="I224" s="13" t="s">
        <v>0</v>
      </c>
      <c r="J224" s="13" t="s">
        <v>0</v>
      </c>
      <c r="K224" s="13" t="s">
        <v>0</v>
      </c>
      <c r="L224" s="13" t="s">
        <v>0</v>
      </c>
      <c r="M224" s="118">
        <f>M225</f>
        <v>91076253.459999993</v>
      </c>
      <c r="N224" s="118">
        <f t="shared" si="83"/>
        <v>525473.72</v>
      </c>
      <c r="O224" s="118">
        <f t="shared" si="83"/>
        <v>8676861.2000000011</v>
      </c>
      <c r="P224" s="125">
        <f t="shared" si="73"/>
        <v>9.527029132583735E-2</v>
      </c>
    </row>
    <row r="225" spans="1:16" ht="15.6" x14ac:dyDescent="0.25">
      <c r="A225" s="16" t="s">
        <v>68</v>
      </c>
      <c r="B225" s="13" t="s">
        <v>136</v>
      </c>
      <c r="C225" s="13" t="s">
        <v>15</v>
      </c>
      <c r="D225" s="13" t="s">
        <v>53</v>
      </c>
      <c r="E225" s="13" t="s">
        <v>33</v>
      </c>
      <c r="F225" s="13" t="s">
        <v>67</v>
      </c>
      <c r="G225" s="13" t="s">
        <v>29</v>
      </c>
      <c r="H225" s="13" t="s">
        <v>0</v>
      </c>
      <c r="I225" s="13" t="s">
        <v>0</v>
      </c>
      <c r="J225" s="13" t="s">
        <v>0</v>
      </c>
      <c r="K225" s="13" t="s">
        <v>0</v>
      </c>
      <c r="L225" s="13" t="s">
        <v>0</v>
      </c>
      <c r="M225" s="118">
        <f>M226</f>
        <v>91076253.459999993</v>
      </c>
      <c r="N225" s="118">
        <f t="shared" si="83"/>
        <v>525473.72</v>
      </c>
      <c r="O225" s="118">
        <f t="shared" si="83"/>
        <v>8676861.2000000011</v>
      </c>
      <c r="P225" s="125">
        <f t="shared" si="73"/>
        <v>9.527029132583735E-2</v>
      </c>
    </row>
    <row r="226" spans="1:16" ht="31.2" x14ac:dyDescent="0.25">
      <c r="A226" s="11" t="s">
        <v>205</v>
      </c>
      <c r="B226" s="13" t="s">
        <v>136</v>
      </c>
      <c r="C226" s="13" t="s">
        <v>15</v>
      </c>
      <c r="D226" s="13" t="s">
        <v>53</v>
      </c>
      <c r="E226" s="13" t="s">
        <v>33</v>
      </c>
      <c r="F226" s="13" t="s">
        <v>67</v>
      </c>
      <c r="G226" s="13" t="s">
        <v>29</v>
      </c>
      <c r="H226" s="13" t="s">
        <v>202</v>
      </c>
      <c r="I226" s="14" t="s">
        <v>0</v>
      </c>
      <c r="J226" s="14" t="s">
        <v>0</v>
      </c>
      <c r="K226" s="14" t="s">
        <v>0</v>
      </c>
      <c r="L226" s="14" t="s">
        <v>0</v>
      </c>
      <c r="M226" s="118">
        <f>M227</f>
        <v>91076253.459999993</v>
      </c>
      <c r="N226" s="118">
        <f t="shared" si="83"/>
        <v>525473.72</v>
      </c>
      <c r="O226" s="118">
        <f t="shared" si="83"/>
        <v>8676861.2000000011</v>
      </c>
      <c r="P226" s="125">
        <f t="shared" si="73"/>
        <v>9.527029132583735E-2</v>
      </c>
    </row>
    <row r="227" spans="1:16" ht="46.8" x14ac:dyDescent="0.25">
      <c r="A227" s="11" t="s">
        <v>197</v>
      </c>
      <c r="B227" s="13" t="s">
        <v>136</v>
      </c>
      <c r="C227" s="13" t="s">
        <v>15</v>
      </c>
      <c r="D227" s="13" t="s">
        <v>53</v>
      </c>
      <c r="E227" s="13" t="s">
        <v>33</v>
      </c>
      <c r="F227" s="13" t="s">
        <v>67</v>
      </c>
      <c r="G227" s="13" t="s">
        <v>29</v>
      </c>
      <c r="H227" s="13" t="s">
        <v>202</v>
      </c>
      <c r="I227" s="13" t="s">
        <v>196</v>
      </c>
      <c r="J227" s="13" t="s">
        <v>0</v>
      </c>
      <c r="K227" s="13" t="s">
        <v>0</v>
      </c>
      <c r="L227" s="13" t="s">
        <v>0</v>
      </c>
      <c r="M227" s="118">
        <f>M228+M234+M238+M240+M242+M232+M244</f>
        <v>91076253.459999993</v>
      </c>
      <c r="N227" s="118">
        <f t="shared" ref="N227:O227" si="84">N228+N234+N238+N240+N242+N232+N244</f>
        <v>525473.72</v>
      </c>
      <c r="O227" s="118">
        <f t="shared" si="84"/>
        <v>8676861.2000000011</v>
      </c>
      <c r="P227" s="125">
        <f t="shared" si="73"/>
        <v>9.527029132583735E-2</v>
      </c>
    </row>
    <row r="228" spans="1:16" ht="15.6" x14ac:dyDescent="0.25">
      <c r="A228" s="11" t="s">
        <v>204</v>
      </c>
      <c r="B228" s="17" t="s">
        <v>0</v>
      </c>
      <c r="C228" s="17" t="s">
        <v>0</v>
      </c>
      <c r="D228" s="17" t="s">
        <v>0</v>
      </c>
      <c r="E228" s="17" t="s">
        <v>0</v>
      </c>
      <c r="F228" s="17" t="s">
        <v>0</v>
      </c>
      <c r="G228" s="17" t="s">
        <v>0</v>
      </c>
      <c r="H228" s="17" t="s">
        <v>0</v>
      </c>
      <c r="I228" s="17" t="s">
        <v>0</v>
      </c>
      <c r="J228" s="17" t="s">
        <v>0</v>
      </c>
      <c r="K228" s="17" t="s">
        <v>0</v>
      </c>
      <c r="L228" s="17" t="s">
        <v>0</v>
      </c>
      <c r="M228" s="118">
        <f>M229+M230+M231</f>
        <v>35718251.899999999</v>
      </c>
      <c r="N228" s="118">
        <f t="shared" ref="N228:O228" si="85">N229+N230+N231</f>
        <v>0</v>
      </c>
      <c r="O228" s="118">
        <f t="shared" si="85"/>
        <v>8151387.4800000004</v>
      </c>
      <c r="P228" s="125">
        <f t="shared" si="73"/>
        <v>0.22821350559991993</v>
      </c>
    </row>
    <row r="229" spans="1:16" ht="46.8" x14ac:dyDescent="0.25">
      <c r="A229" s="27" t="s">
        <v>247</v>
      </c>
      <c r="B229" s="10" t="s">
        <v>136</v>
      </c>
      <c r="C229" s="10" t="s">
        <v>15</v>
      </c>
      <c r="D229" s="10" t="s">
        <v>53</v>
      </c>
      <c r="E229" s="10" t="s">
        <v>33</v>
      </c>
      <c r="F229" s="10" t="s">
        <v>67</v>
      </c>
      <c r="G229" s="10" t="s">
        <v>29</v>
      </c>
      <c r="H229" s="10" t="s">
        <v>202</v>
      </c>
      <c r="I229" s="10" t="s">
        <v>196</v>
      </c>
      <c r="J229" s="19" t="s">
        <v>236</v>
      </c>
      <c r="K229" s="20">
        <v>843</v>
      </c>
      <c r="L229" s="19">
        <v>2022</v>
      </c>
      <c r="M229" s="119">
        <v>3248858</v>
      </c>
      <c r="N229" s="117">
        <v>0</v>
      </c>
      <c r="O229" s="117">
        <v>0</v>
      </c>
      <c r="P229" s="125">
        <f t="shared" si="73"/>
        <v>0</v>
      </c>
    </row>
    <row r="230" spans="1:16" ht="31.2" x14ac:dyDescent="0.25">
      <c r="A230" s="27" t="s">
        <v>246</v>
      </c>
      <c r="B230" s="10" t="s">
        <v>136</v>
      </c>
      <c r="C230" s="10" t="s">
        <v>15</v>
      </c>
      <c r="D230" s="10" t="s">
        <v>53</v>
      </c>
      <c r="E230" s="10" t="s">
        <v>33</v>
      </c>
      <c r="F230" s="10" t="s">
        <v>67</v>
      </c>
      <c r="G230" s="10" t="s">
        <v>29</v>
      </c>
      <c r="H230" s="10" t="s">
        <v>202</v>
      </c>
      <c r="I230" s="10" t="s">
        <v>196</v>
      </c>
      <c r="J230" s="19" t="s">
        <v>215</v>
      </c>
      <c r="K230" s="20">
        <v>6782.5</v>
      </c>
      <c r="L230" s="19">
        <v>2023</v>
      </c>
      <c r="M230" s="119">
        <f>38455506+4589069.9-15325182</f>
        <v>27719393.899999999</v>
      </c>
      <c r="N230" s="117">
        <v>0</v>
      </c>
      <c r="O230" s="117">
        <v>8151387.4800000004</v>
      </c>
      <c r="P230" s="125">
        <f t="shared" si="73"/>
        <v>0.2940680272233514</v>
      </c>
    </row>
    <row r="231" spans="1:16" ht="46.8" x14ac:dyDescent="0.25">
      <c r="A231" s="27" t="s">
        <v>245</v>
      </c>
      <c r="B231" s="10" t="s">
        <v>136</v>
      </c>
      <c r="C231" s="10" t="s">
        <v>15</v>
      </c>
      <c r="D231" s="10" t="s">
        <v>53</v>
      </c>
      <c r="E231" s="10" t="s">
        <v>33</v>
      </c>
      <c r="F231" s="10" t="s">
        <v>67</v>
      </c>
      <c r="G231" s="10" t="s">
        <v>29</v>
      </c>
      <c r="H231" s="10" t="s">
        <v>202</v>
      </c>
      <c r="I231" s="10" t="s">
        <v>196</v>
      </c>
      <c r="J231" s="19" t="s">
        <v>236</v>
      </c>
      <c r="K231" s="20">
        <v>58.1</v>
      </c>
      <c r="L231" s="19" t="s">
        <v>46</v>
      </c>
      <c r="M231" s="119">
        <v>4750000</v>
      </c>
      <c r="N231" s="117">
        <v>0</v>
      </c>
      <c r="O231" s="117">
        <v>0</v>
      </c>
      <c r="P231" s="125">
        <f t="shared" si="73"/>
        <v>0</v>
      </c>
    </row>
    <row r="232" spans="1:16" ht="15.6" x14ac:dyDescent="0.25">
      <c r="A232" s="15" t="s">
        <v>243</v>
      </c>
      <c r="B232" s="17" t="s">
        <v>0</v>
      </c>
      <c r="C232" s="17" t="s">
        <v>0</v>
      </c>
      <c r="D232" s="17" t="s">
        <v>0</v>
      </c>
      <c r="E232" s="17" t="s">
        <v>0</v>
      </c>
      <c r="F232" s="17" t="s">
        <v>0</v>
      </c>
      <c r="G232" s="17" t="s">
        <v>0</v>
      </c>
      <c r="H232" s="17" t="s">
        <v>0</v>
      </c>
      <c r="I232" s="17" t="s">
        <v>0</v>
      </c>
      <c r="J232" s="17" t="s">
        <v>0</v>
      </c>
      <c r="K232" s="17" t="s">
        <v>0</v>
      </c>
      <c r="L232" s="17" t="s">
        <v>0</v>
      </c>
      <c r="M232" s="118">
        <f>M233</f>
        <v>2327377</v>
      </c>
      <c r="N232" s="118">
        <f t="shared" ref="N232:O232" si="86">N233</f>
        <v>0</v>
      </c>
      <c r="O232" s="118">
        <f t="shared" si="86"/>
        <v>0</v>
      </c>
      <c r="P232" s="125">
        <f t="shared" si="73"/>
        <v>0</v>
      </c>
    </row>
    <row r="233" spans="1:16" ht="46.8" x14ac:dyDescent="0.25">
      <c r="A233" s="27" t="s">
        <v>406</v>
      </c>
      <c r="B233" s="10" t="s">
        <v>136</v>
      </c>
      <c r="C233" s="10" t="s">
        <v>15</v>
      </c>
      <c r="D233" s="10" t="s">
        <v>53</v>
      </c>
      <c r="E233" s="10" t="s">
        <v>33</v>
      </c>
      <c r="F233" s="10" t="s">
        <v>67</v>
      </c>
      <c r="G233" s="10" t="s">
        <v>29</v>
      </c>
      <c r="H233" s="10" t="s">
        <v>202</v>
      </c>
      <c r="I233" s="10" t="s">
        <v>196</v>
      </c>
      <c r="J233" s="19" t="s">
        <v>58</v>
      </c>
      <c r="K233" s="20">
        <v>1.714</v>
      </c>
      <c r="L233" s="19">
        <v>2022</v>
      </c>
      <c r="M233" s="119">
        <v>2327377</v>
      </c>
      <c r="N233" s="117">
        <v>0</v>
      </c>
      <c r="O233" s="117">
        <v>0</v>
      </c>
      <c r="P233" s="125">
        <f t="shared" si="73"/>
        <v>0</v>
      </c>
    </row>
    <row r="234" spans="1:16" ht="15.6" x14ac:dyDescent="0.25">
      <c r="A234" s="11" t="s">
        <v>242</v>
      </c>
      <c r="B234" s="17" t="s">
        <v>0</v>
      </c>
      <c r="C234" s="17" t="s">
        <v>0</v>
      </c>
      <c r="D234" s="17" t="s">
        <v>0</v>
      </c>
      <c r="E234" s="17" t="s">
        <v>0</v>
      </c>
      <c r="F234" s="17" t="s">
        <v>0</v>
      </c>
      <c r="G234" s="17" t="s">
        <v>0</v>
      </c>
      <c r="H234" s="17" t="s">
        <v>0</v>
      </c>
      <c r="I234" s="17" t="s">
        <v>0</v>
      </c>
      <c r="J234" s="17" t="s">
        <v>0</v>
      </c>
      <c r="K234" s="17" t="s">
        <v>0</v>
      </c>
      <c r="L234" s="17" t="s">
        <v>0</v>
      </c>
      <c r="M234" s="118">
        <f>M235+M236+M237</f>
        <v>29301170.559999999</v>
      </c>
      <c r="N234" s="118">
        <f t="shared" ref="N234:O234" si="87">N235+N236+N237</f>
        <v>525473.72</v>
      </c>
      <c r="O234" s="118">
        <f t="shared" si="87"/>
        <v>525473.72</v>
      </c>
      <c r="P234" s="125">
        <f t="shared" si="73"/>
        <v>1.7933540195057655E-2</v>
      </c>
    </row>
    <row r="235" spans="1:16" ht="46.8" x14ac:dyDescent="0.25">
      <c r="A235" s="27" t="s">
        <v>241</v>
      </c>
      <c r="B235" s="10" t="s">
        <v>136</v>
      </c>
      <c r="C235" s="10" t="s">
        <v>15</v>
      </c>
      <c r="D235" s="10" t="s">
        <v>53</v>
      </c>
      <c r="E235" s="10" t="s">
        <v>33</v>
      </c>
      <c r="F235" s="10" t="s">
        <v>67</v>
      </c>
      <c r="G235" s="10" t="s">
        <v>29</v>
      </c>
      <c r="H235" s="10" t="s">
        <v>202</v>
      </c>
      <c r="I235" s="10" t="s">
        <v>196</v>
      </c>
      <c r="J235" s="19" t="s">
        <v>44</v>
      </c>
      <c r="K235" s="20">
        <v>1</v>
      </c>
      <c r="L235" s="19" t="s">
        <v>46</v>
      </c>
      <c r="M235" s="119">
        <f>14552480-4020391.81+4020391.81</f>
        <v>14552480</v>
      </c>
      <c r="N235" s="117">
        <v>0</v>
      </c>
      <c r="O235" s="117">
        <v>0</v>
      </c>
      <c r="P235" s="125">
        <f t="shared" si="73"/>
        <v>0</v>
      </c>
    </row>
    <row r="236" spans="1:16" ht="46.8" x14ac:dyDescent="0.25">
      <c r="A236" s="27" t="s">
        <v>240</v>
      </c>
      <c r="B236" s="10" t="s">
        <v>136</v>
      </c>
      <c r="C236" s="10" t="s">
        <v>15</v>
      </c>
      <c r="D236" s="10" t="s">
        <v>53</v>
      </c>
      <c r="E236" s="10" t="s">
        <v>33</v>
      </c>
      <c r="F236" s="10" t="s">
        <v>67</v>
      </c>
      <c r="G236" s="10" t="s">
        <v>29</v>
      </c>
      <c r="H236" s="10" t="s">
        <v>202</v>
      </c>
      <c r="I236" s="10" t="s">
        <v>196</v>
      </c>
      <c r="J236" s="19" t="s">
        <v>58</v>
      </c>
      <c r="K236" s="20">
        <v>1.85</v>
      </c>
      <c r="L236" s="19" t="s">
        <v>46</v>
      </c>
      <c r="M236" s="119">
        <v>12997111.5</v>
      </c>
      <c r="N236" s="117">
        <v>0</v>
      </c>
      <c r="O236" s="117">
        <v>0</v>
      </c>
      <c r="P236" s="125">
        <f t="shared" si="73"/>
        <v>0</v>
      </c>
    </row>
    <row r="237" spans="1:16" ht="31.2" x14ac:dyDescent="0.25">
      <c r="A237" s="27" t="s">
        <v>405</v>
      </c>
      <c r="B237" s="10" t="s">
        <v>136</v>
      </c>
      <c r="C237" s="10" t="s">
        <v>15</v>
      </c>
      <c r="D237" s="10" t="s">
        <v>53</v>
      </c>
      <c r="E237" s="10" t="s">
        <v>33</v>
      </c>
      <c r="F237" s="10" t="s">
        <v>67</v>
      </c>
      <c r="G237" s="10" t="s">
        <v>29</v>
      </c>
      <c r="H237" s="10" t="s">
        <v>202</v>
      </c>
      <c r="I237" s="10" t="s">
        <v>196</v>
      </c>
      <c r="J237" s="19" t="s">
        <v>44</v>
      </c>
      <c r="K237" s="20">
        <v>1</v>
      </c>
      <c r="L237" s="19">
        <v>2022</v>
      </c>
      <c r="M237" s="119">
        <f>1425000+326579.06</f>
        <v>1751579.06</v>
      </c>
      <c r="N237" s="117">
        <v>525473.72</v>
      </c>
      <c r="O237" s="117">
        <v>525473.72</v>
      </c>
      <c r="P237" s="125">
        <f t="shared" si="73"/>
        <v>0.30000000114182684</v>
      </c>
    </row>
    <row r="238" spans="1:16" ht="15.6" x14ac:dyDescent="0.25">
      <c r="A238" s="11" t="s">
        <v>233</v>
      </c>
      <c r="B238" s="17" t="s">
        <v>0</v>
      </c>
      <c r="C238" s="17" t="s">
        <v>0</v>
      </c>
      <c r="D238" s="17" t="s">
        <v>0</v>
      </c>
      <c r="E238" s="17" t="s">
        <v>0</v>
      </c>
      <c r="F238" s="17" t="s">
        <v>0</v>
      </c>
      <c r="G238" s="17" t="s">
        <v>0</v>
      </c>
      <c r="H238" s="17" t="s">
        <v>0</v>
      </c>
      <c r="I238" s="17" t="s">
        <v>0</v>
      </c>
      <c r="J238" s="17" t="s">
        <v>0</v>
      </c>
      <c r="K238" s="17" t="s">
        <v>0</v>
      </c>
      <c r="L238" s="17" t="s">
        <v>0</v>
      </c>
      <c r="M238" s="118">
        <f>M239</f>
        <v>7200000</v>
      </c>
      <c r="N238" s="118">
        <f t="shared" ref="N238:O238" si="88">N239</f>
        <v>0</v>
      </c>
      <c r="O238" s="118">
        <f t="shared" si="88"/>
        <v>0</v>
      </c>
      <c r="P238" s="125">
        <f t="shared" si="73"/>
        <v>0</v>
      </c>
    </row>
    <row r="239" spans="1:16" ht="46.8" x14ac:dyDescent="0.25">
      <c r="A239" s="27" t="s">
        <v>239</v>
      </c>
      <c r="B239" s="10" t="s">
        <v>136</v>
      </c>
      <c r="C239" s="10" t="s">
        <v>15</v>
      </c>
      <c r="D239" s="10" t="s">
        <v>53</v>
      </c>
      <c r="E239" s="10" t="s">
        <v>33</v>
      </c>
      <c r="F239" s="10" t="s">
        <v>67</v>
      </c>
      <c r="G239" s="10" t="s">
        <v>29</v>
      </c>
      <c r="H239" s="10" t="s">
        <v>202</v>
      </c>
      <c r="I239" s="10" t="s">
        <v>196</v>
      </c>
      <c r="J239" s="19" t="s">
        <v>215</v>
      </c>
      <c r="K239" s="20">
        <v>960</v>
      </c>
      <c r="L239" s="19" t="s">
        <v>46</v>
      </c>
      <c r="M239" s="119">
        <v>7200000</v>
      </c>
      <c r="N239" s="117">
        <v>0</v>
      </c>
      <c r="O239" s="117">
        <v>0</v>
      </c>
      <c r="P239" s="125">
        <f t="shared" si="73"/>
        <v>0</v>
      </c>
    </row>
    <row r="240" spans="1:16" ht="31.2" x14ac:dyDescent="0.25">
      <c r="A240" s="11" t="s">
        <v>199</v>
      </c>
      <c r="B240" s="17" t="s">
        <v>0</v>
      </c>
      <c r="C240" s="17" t="s">
        <v>0</v>
      </c>
      <c r="D240" s="17" t="s">
        <v>0</v>
      </c>
      <c r="E240" s="17" t="s">
        <v>0</v>
      </c>
      <c r="F240" s="17" t="s">
        <v>0</v>
      </c>
      <c r="G240" s="17" t="s">
        <v>0</v>
      </c>
      <c r="H240" s="17" t="s">
        <v>0</v>
      </c>
      <c r="I240" s="17" t="s">
        <v>0</v>
      </c>
      <c r="J240" s="17" t="s">
        <v>0</v>
      </c>
      <c r="K240" s="17" t="s">
        <v>0</v>
      </c>
      <c r="L240" s="17" t="s">
        <v>0</v>
      </c>
      <c r="M240" s="118">
        <f>M241</f>
        <v>3325000</v>
      </c>
      <c r="N240" s="118">
        <f t="shared" ref="N240:O240" si="89">N241</f>
        <v>0</v>
      </c>
      <c r="O240" s="118">
        <f t="shared" si="89"/>
        <v>0</v>
      </c>
      <c r="P240" s="125">
        <f t="shared" si="73"/>
        <v>0</v>
      </c>
    </row>
    <row r="241" spans="1:16" ht="46.8" x14ac:dyDescent="0.25">
      <c r="A241" s="27" t="s">
        <v>378</v>
      </c>
      <c r="B241" s="10" t="s">
        <v>136</v>
      </c>
      <c r="C241" s="10" t="s">
        <v>15</v>
      </c>
      <c r="D241" s="10" t="s">
        <v>53</v>
      </c>
      <c r="E241" s="10" t="s">
        <v>33</v>
      </c>
      <c r="F241" s="10" t="s">
        <v>67</v>
      </c>
      <c r="G241" s="10" t="s">
        <v>29</v>
      </c>
      <c r="H241" s="10" t="s">
        <v>202</v>
      </c>
      <c r="I241" s="10" t="s">
        <v>196</v>
      </c>
      <c r="J241" s="19" t="s">
        <v>215</v>
      </c>
      <c r="K241" s="20">
        <v>1500</v>
      </c>
      <c r="L241" s="19" t="s">
        <v>46</v>
      </c>
      <c r="M241" s="119">
        <v>3325000</v>
      </c>
      <c r="N241" s="117">
        <v>0</v>
      </c>
      <c r="O241" s="117">
        <v>0</v>
      </c>
      <c r="P241" s="125">
        <f t="shared" si="73"/>
        <v>0</v>
      </c>
    </row>
    <row r="242" spans="1:16" s="2" customFormat="1" ht="31.2" x14ac:dyDescent="0.25">
      <c r="A242" s="31" t="s">
        <v>280</v>
      </c>
      <c r="B242" s="13"/>
      <c r="C242" s="13"/>
      <c r="D242" s="13"/>
      <c r="E242" s="13"/>
      <c r="F242" s="13"/>
      <c r="G242" s="13"/>
      <c r="H242" s="13"/>
      <c r="I242" s="13"/>
      <c r="J242" s="28"/>
      <c r="K242" s="29"/>
      <c r="L242" s="28"/>
      <c r="M242" s="118">
        <f>M243</f>
        <v>12754453</v>
      </c>
      <c r="N242" s="118">
        <f t="shared" ref="N242:O242" si="90">N243</f>
        <v>0</v>
      </c>
      <c r="O242" s="118">
        <f t="shared" si="90"/>
        <v>0</v>
      </c>
      <c r="P242" s="125">
        <f t="shared" si="73"/>
        <v>0</v>
      </c>
    </row>
    <row r="243" spans="1:16" ht="46.8" x14ac:dyDescent="0.25">
      <c r="A243" s="27" t="s">
        <v>497</v>
      </c>
      <c r="B243" s="10" t="s">
        <v>136</v>
      </c>
      <c r="C243" s="10" t="s">
        <v>15</v>
      </c>
      <c r="D243" s="10" t="s">
        <v>53</v>
      </c>
      <c r="E243" s="10" t="s">
        <v>33</v>
      </c>
      <c r="F243" s="10" t="s">
        <v>67</v>
      </c>
      <c r="G243" s="10" t="s">
        <v>29</v>
      </c>
      <c r="H243" s="10" t="s">
        <v>202</v>
      </c>
      <c r="I243" s="10" t="s">
        <v>196</v>
      </c>
      <c r="J243" s="19" t="s">
        <v>44</v>
      </c>
      <c r="K243" s="20">
        <v>3</v>
      </c>
      <c r="L243" s="19" t="s">
        <v>46</v>
      </c>
      <c r="M243" s="119">
        <f>8734061.19+4020391.81</f>
        <v>12754453</v>
      </c>
      <c r="N243" s="117">
        <v>0</v>
      </c>
      <c r="O243" s="117">
        <v>0</v>
      </c>
      <c r="P243" s="125">
        <f t="shared" si="73"/>
        <v>0</v>
      </c>
    </row>
    <row r="244" spans="1:16" s="2" customFormat="1" ht="31.2" x14ac:dyDescent="0.25">
      <c r="A244" s="31" t="s">
        <v>289</v>
      </c>
      <c r="B244" s="21"/>
      <c r="C244" s="21"/>
      <c r="D244" s="21"/>
      <c r="E244" s="21"/>
      <c r="F244" s="21"/>
      <c r="G244" s="21"/>
      <c r="H244" s="21"/>
      <c r="I244" s="21"/>
      <c r="J244" s="28"/>
      <c r="K244" s="29"/>
      <c r="L244" s="28"/>
      <c r="M244" s="118">
        <f>M245</f>
        <v>450001</v>
      </c>
      <c r="N244" s="118">
        <f t="shared" ref="N244:O244" si="91">N245</f>
        <v>0</v>
      </c>
      <c r="O244" s="118">
        <f t="shared" si="91"/>
        <v>0</v>
      </c>
      <c r="P244" s="125">
        <f t="shared" si="73"/>
        <v>0</v>
      </c>
    </row>
    <row r="245" spans="1:16" ht="31.2" x14ac:dyDescent="0.25">
      <c r="A245" s="27" t="s">
        <v>431</v>
      </c>
      <c r="B245" s="10" t="s">
        <v>136</v>
      </c>
      <c r="C245" s="10" t="s">
        <v>15</v>
      </c>
      <c r="D245" s="10" t="s">
        <v>53</v>
      </c>
      <c r="E245" s="10" t="s">
        <v>33</v>
      </c>
      <c r="F245" s="10" t="s">
        <v>67</v>
      </c>
      <c r="G245" s="10" t="s">
        <v>29</v>
      </c>
      <c r="H245" s="10" t="s">
        <v>202</v>
      </c>
      <c r="I245" s="10" t="s">
        <v>196</v>
      </c>
      <c r="J245" s="19" t="s">
        <v>215</v>
      </c>
      <c r="K245" s="20">
        <v>250</v>
      </c>
      <c r="L245" s="19">
        <v>2022</v>
      </c>
      <c r="M245" s="119">
        <f>2806450-2356449</f>
        <v>450001</v>
      </c>
      <c r="N245" s="117">
        <v>0</v>
      </c>
      <c r="O245" s="117">
        <v>0</v>
      </c>
      <c r="P245" s="125">
        <f t="shared" si="73"/>
        <v>0</v>
      </c>
    </row>
    <row r="246" spans="1:16" ht="62.4" x14ac:dyDescent="0.25">
      <c r="A246" s="11" t="s">
        <v>238</v>
      </c>
      <c r="B246" s="13" t="s">
        <v>136</v>
      </c>
      <c r="C246" s="13" t="s">
        <v>15</v>
      </c>
      <c r="D246" s="13" t="s">
        <v>67</v>
      </c>
      <c r="E246" s="13" t="s">
        <v>0</v>
      </c>
      <c r="F246" s="13" t="s">
        <v>0</v>
      </c>
      <c r="G246" s="13" t="s">
        <v>0</v>
      </c>
      <c r="H246" s="14" t="s">
        <v>0</v>
      </c>
      <c r="I246" s="14" t="s">
        <v>0</v>
      </c>
      <c r="J246" s="14" t="s">
        <v>0</v>
      </c>
      <c r="K246" s="14" t="s">
        <v>0</v>
      </c>
      <c r="L246" s="14" t="s">
        <v>0</v>
      </c>
      <c r="M246" s="118">
        <f>M247</f>
        <v>639732841.20000005</v>
      </c>
      <c r="N246" s="118">
        <f t="shared" ref="N246:O250" si="92">N247</f>
        <v>44456800.969999999</v>
      </c>
      <c r="O246" s="118">
        <f t="shared" si="92"/>
        <v>69010012.039999992</v>
      </c>
      <c r="P246" s="125">
        <f t="shared" si="73"/>
        <v>0.10787317391827529</v>
      </c>
    </row>
    <row r="247" spans="1:16" ht="15.6" x14ac:dyDescent="0.25">
      <c r="A247" s="11" t="s">
        <v>32</v>
      </c>
      <c r="B247" s="13" t="s">
        <v>136</v>
      </c>
      <c r="C247" s="13" t="s">
        <v>15</v>
      </c>
      <c r="D247" s="13" t="s">
        <v>67</v>
      </c>
      <c r="E247" s="13" t="s">
        <v>33</v>
      </c>
      <c r="F247" s="13" t="s">
        <v>0</v>
      </c>
      <c r="G247" s="13" t="s">
        <v>0</v>
      </c>
      <c r="H247" s="14" t="s">
        <v>0</v>
      </c>
      <c r="I247" s="14" t="s">
        <v>0</v>
      </c>
      <c r="J247" s="14" t="s">
        <v>0</v>
      </c>
      <c r="K247" s="14" t="s">
        <v>0</v>
      </c>
      <c r="L247" s="14" t="s">
        <v>0</v>
      </c>
      <c r="M247" s="118">
        <f>M248</f>
        <v>639732841.20000005</v>
      </c>
      <c r="N247" s="118">
        <f t="shared" si="92"/>
        <v>44456800.969999999</v>
      </c>
      <c r="O247" s="118">
        <f t="shared" si="92"/>
        <v>69010012.039999992</v>
      </c>
      <c r="P247" s="125">
        <f t="shared" si="73"/>
        <v>0.10787317391827529</v>
      </c>
    </row>
    <row r="248" spans="1:16" ht="15.6" x14ac:dyDescent="0.25">
      <c r="A248" s="16" t="s">
        <v>66</v>
      </c>
      <c r="B248" s="13" t="s">
        <v>136</v>
      </c>
      <c r="C248" s="13" t="s">
        <v>15</v>
      </c>
      <c r="D248" s="13" t="s">
        <v>67</v>
      </c>
      <c r="E248" s="13" t="s">
        <v>33</v>
      </c>
      <c r="F248" s="13" t="s">
        <v>67</v>
      </c>
      <c r="G248" s="13" t="s">
        <v>0</v>
      </c>
      <c r="H248" s="13" t="s">
        <v>0</v>
      </c>
      <c r="I248" s="13" t="s">
        <v>0</v>
      </c>
      <c r="J248" s="13" t="s">
        <v>0</v>
      </c>
      <c r="K248" s="13" t="s">
        <v>0</v>
      </c>
      <c r="L248" s="13" t="s">
        <v>0</v>
      </c>
      <c r="M248" s="118">
        <f>M249</f>
        <v>639732841.20000005</v>
      </c>
      <c r="N248" s="118">
        <f t="shared" si="92"/>
        <v>44456800.969999999</v>
      </c>
      <c r="O248" s="118">
        <f t="shared" si="92"/>
        <v>69010012.039999992</v>
      </c>
      <c r="P248" s="125">
        <f t="shared" si="73"/>
        <v>0.10787317391827529</v>
      </c>
    </row>
    <row r="249" spans="1:16" ht="15.6" x14ac:dyDescent="0.25">
      <c r="A249" s="16" t="s">
        <v>68</v>
      </c>
      <c r="B249" s="13" t="s">
        <v>136</v>
      </c>
      <c r="C249" s="13" t="s">
        <v>15</v>
      </c>
      <c r="D249" s="13" t="s">
        <v>67</v>
      </c>
      <c r="E249" s="13" t="s">
        <v>33</v>
      </c>
      <c r="F249" s="13" t="s">
        <v>67</v>
      </c>
      <c r="G249" s="13" t="s">
        <v>29</v>
      </c>
      <c r="H249" s="13" t="s">
        <v>0</v>
      </c>
      <c r="I249" s="13" t="s">
        <v>0</v>
      </c>
      <c r="J249" s="13" t="s">
        <v>0</v>
      </c>
      <c r="K249" s="13" t="s">
        <v>0</v>
      </c>
      <c r="L249" s="13" t="s">
        <v>0</v>
      </c>
      <c r="M249" s="118">
        <f>M250</f>
        <v>639732841.20000005</v>
      </c>
      <c r="N249" s="118">
        <f t="shared" si="92"/>
        <v>44456800.969999999</v>
      </c>
      <c r="O249" s="118">
        <f t="shared" si="92"/>
        <v>69010012.039999992</v>
      </c>
      <c r="P249" s="125">
        <f t="shared" si="73"/>
        <v>0.10787317391827529</v>
      </c>
    </row>
    <row r="250" spans="1:16" ht="31.2" x14ac:dyDescent="0.25">
      <c r="A250" s="11" t="s">
        <v>205</v>
      </c>
      <c r="B250" s="13" t="s">
        <v>136</v>
      </c>
      <c r="C250" s="13" t="s">
        <v>15</v>
      </c>
      <c r="D250" s="13" t="s">
        <v>67</v>
      </c>
      <c r="E250" s="13" t="s">
        <v>33</v>
      </c>
      <c r="F250" s="13" t="s">
        <v>67</v>
      </c>
      <c r="G250" s="13" t="s">
        <v>29</v>
      </c>
      <c r="H250" s="13" t="s">
        <v>202</v>
      </c>
      <c r="I250" s="14" t="s">
        <v>0</v>
      </c>
      <c r="J250" s="14" t="s">
        <v>0</v>
      </c>
      <c r="K250" s="14" t="s">
        <v>0</v>
      </c>
      <c r="L250" s="14" t="s">
        <v>0</v>
      </c>
      <c r="M250" s="118">
        <f>M251</f>
        <v>639732841.20000005</v>
      </c>
      <c r="N250" s="118">
        <f t="shared" si="92"/>
        <v>44456800.969999999</v>
      </c>
      <c r="O250" s="118">
        <f t="shared" si="92"/>
        <v>69010012.039999992</v>
      </c>
      <c r="P250" s="125">
        <f t="shared" si="73"/>
        <v>0.10787317391827529</v>
      </c>
    </row>
    <row r="251" spans="1:16" ht="55.5" customHeight="1" x14ac:dyDescent="0.25">
      <c r="A251" s="11" t="s">
        <v>197</v>
      </c>
      <c r="B251" s="13" t="s">
        <v>136</v>
      </c>
      <c r="C251" s="13" t="s">
        <v>15</v>
      </c>
      <c r="D251" s="13" t="s">
        <v>67</v>
      </c>
      <c r="E251" s="13" t="s">
        <v>33</v>
      </c>
      <c r="F251" s="13" t="s">
        <v>67</v>
      </c>
      <c r="G251" s="13" t="s">
        <v>29</v>
      </c>
      <c r="H251" s="13" t="s">
        <v>202</v>
      </c>
      <c r="I251" s="13" t="s">
        <v>196</v>
      </c>
      <c r="J251" s="13" t="s">
        <v>0</v>
      </c>
      <c r="K251" s="13" t="s">
        <v>0</v>
      </c>
      <c r="L251" s="13" t="s">
        <v>0</v>
      </c>
      <c r="M251" s="118">
        <f>M252+M266+M268+M270</f>
        <v>639732841.20000005</v>
      </c>
      <c r="N251" s="118">
        <f t="shared" ref="N251:O251" si="93">N252+N266+N268+N270</f>
        <v>44456800.969999999</v>
      </c>
      <c r="O251" s="118">
        <f t="shared" si="93"/>
        <v>69010012.039999992</v>
      </c>
      <c r="P251" s="125">
        <f t="shared" si="73"/>
        <v>0.10787317391827529</v>
      </c>
    </row>
    <row r="252" spans="1:16" ht="15.6" x14ac:dyDescent="0.25">
      <c r="A252" s="11" t="s">
        <v>204</v>
      </c>
      <c r="B252" s="17" t="s">
        <v>0</v>
      </c>
      <c r="C252" s="17" t="s">
        <v>0</v>
      </c>
      <c r="D252" s="17" t="s">
        <v>0</v>
      </c>
      <c r="E252" s="17" t="s">
        <v>0</v>
      </c>
      <c r="F252" s="17" t="s">
        <v>0</v>
      </c>
      <c r="G252" s="17" t="s">
        <v>0</v>
      </c>
      <c r="H252" s="17" t="s">
        <v>0</v>
      </c>
      <c r="I252" s="17" t="s">
        <v>0</v>
      </c>
      <c r="J252" s="17" t="s">
        <v>0</v>
      </c>
      <c r="K252" s="17" t="s">
        <v>0</v>
      </c>
      <c r="L252" s="17" t="s">
        <v>0</v>
      </c>
      <c r="M252" s="118">
        <f>M253+M254+M255+M256+M257+M258+M259+M260+M261+M262+M263+M264+M265</f>
        <v>586515229.63999999</v>
      </c>
      <c r="N252" s="118">
        <f t="shared" ref="N252:O252" si="94">N253+N254+N255+N256+N257+N258+N259+N260+N261+N262+N263+N264+N265</f>
        <v>41172317.25</v>
      </c>
      <c r="O252" s="118">
        <f t="shared" si="94"/>
        <v>69010012.039999992</v>
      </c>
      <c r="P252" s="125">
        <f t="shared" ref="P252:P300" si="95">O252/M252</f>
        <v>0.1176610743464547</v>
      </c>
    </row>
    <row r="253" spans="1:16" ht="110.25" customHeight="1" x14ac:dyDescent="0.25">
      <c r="A253" s="18" t="s">
        <v>457</v>
      </c>
      <c r="B253" s="10" t="s">
        <v>136</v>
      </c>
      <c r="C253" s="10" t="s">
        <v>15</v>
      </c>
      <c r="D253" s="10" t="s">
        <v>67</v>
      </c>
      <c r="E253" s="10" t="s">
        <v>33</v>
      </c>
      <c r="F253" s="10" t="s">
        <v>67</v>
      </c>
      <c r="G253" s="10" t="s">
        <v>29</v>
      </c>
      <c r="H253" s="10" t="s">
        <v>202</v>
      </c>
      <c r="I253" s="10" t="s">
        <v>196</v>
      </c>
      <c r="J253" s="19" t="s">
        <v>215</v>
      </c>
      <c r="K253" s="20">
        <v>529</v>
      </c>
      <c r="L253" s="19" t="s">
        <v>46</v>
      </c>
      <c r="M253" s="119">
        <f>178414318-53402624.55-36811262.8+4866594.53</f>
        <v>93067025.180000007</v>
      </c>
      <c r="N253" s="117">
        <v>0</v>
      </c>
      <c r="O253" s="117">
        <v>0</v>
      </c>
      <c r="P253" s="125">
        <f t="shared" si="95"/>
        <v>0</v>
      </c>
    </row>
    <row r="254" spans="1:16" ht="123" customHeight="1" x14ac:dyDescent="0.25">
      <c r="A254" s="18" t="s">
        <v>458</v>
      </c>
      <c r="B254" s="10" t="s">
        <v>136</v>
      </c>
      <c r="C254" s="10" t="s">
        <v>15</v>
      </c>
      <c r="D254" s="10" t="s">
        <v>67</v>
      </c>
      <c r="E254" s="10" t="s">
        <v>33</v>
      </c>
      <c r="F254" s="10" t="s">
        <v>67</v>
      </c>
      <c r="G254" s="10" t="s">
        <v>29</v>
      </c>
      <c r="H254" s="10" t="s">
        <v>202</v>
      </c>
      <c r="I254" s="10" t="s">
        <v>196</v>
      </c>
      <c r="J254" s="19" t="s">
        <v>215</v>
      </c>
      <c r="K254" s="20">
        <v>617.6</v>
      </c>
      <c r="L254" s="19" t="s">
        <v>46</v>
      </c>
      <c r="M254" s="119">
        <f>94731746-12910248.33+15340915.23</f>
        <v>97162412.900000006</v>
      </c>
      <c r="N254" s="117">
        <v>0</v>
      </c>
      <c r="O254" s="117">
        <v>0</v>
      </c>
      <c r="P254" s="125">
        <f t="shared" si="95"/>
        <v>0</v>
      </c>
    </row>
    <row r="255" spans="1:16" ht="62.25" customHeight="1" x14ac:dyDescent="0.25">
      <c r="A255" s="27" t="s">
        <v>237</v>
      </c>
      <c r="B255" s="10" t="s">
        <v>136</v>
      </c>
      <c r="C255" s="10" t="s">
        <v>15</v>
      </c>
      <c r="D255" s="10" t="s">
        <v>67</v>
      </c>
      <c r="E255" s="10" t="s">
        <v>33</v>
      </c>
      <c r="F255" s="10" t="s">
        <v>67</v>
      </c>
      <c r="G255" s="10" t="s">
        <v>29</v>
      </c>
      <c r="H255" s="10" t="s">
        <v>202</v>
      </c>
      <c r="I255" s="10" t="s">
        <v>196</v>
      </c>
      <c r="J255" s="19" t="s">
        <v>236</v>
      </c>
      <c r="K255" s="20">
        <v>934</v>
      </c>
      <c r="L255" s="19">
        <v>2022</v>
      </c>
      <c r="M255" s="119">
        <v>12076324</v>
      </c>
      <c r="N255" s="117">
        <v>0</v>
      </c>
      <c r="O255" s="117">
        <v>3554082.08</v>
      </c>
      <c r="P255" s="125">
        <f t="shared" si="95"/>
        <v>0.29430165007166087</v>
      </c>
    </row>
    <row r="256" spans="1:16" ht="60" customHeight="1" x14ac:dyDescent="0.25">
      <c r="A256" s="27" t="s">
        <v>235</v>
      </c>
      <c r="B256" s="10" t="s">
        <v>136</v>
      </c>
      <c r="C256" s="10" t="s">
        <v>15</v>
      </c>
      <c r="D256" s="10" t="s">
        <v>67</v>
      </c>
      <c r="E256" s="10" t="s">
        <v>33</v>
      </c>
      <c r="F256" s="10" t="s">
        <v>67</v>
      </c>
      <c r="G256" s="10" t="s">
        <v>29</v>
      </c>
      <c r="H256" s="10" t="s">
        <v>202</v>
      </c>
      <c r="I256" s="10" t="s">
        <v>196</v>
      </c>
      <c r="J256" s="19" t="s">
        <v>236</v>
      </c>
      <c r="K256" s="20">
        <v>256</v>
      </c>
      <c r="L256" s="19" t="s">
        <v>46</v>
      </c>
      <c r="M256" s="119">
        <v>1054034.5</v>
      </c>
      <c r="N256" s="117">
        <v>0</v>
      </c>
      <c r="O256" s="117">
        <v>0</v>
      </c>
      <c r="P256" s="125">
        <f t="shared" si="95"/>
        <v>0</v>
      </c>
    </row>
    <row r="257" spans="1:16" ht="75.75" customHeight="1" x14ac:dyDescent="0.25">
      <c r="A257" s="27" t="s">
        <v>374</v>
      </c>
      <c r="B257" s="10" t="s">
        <v>136</v>
      </c>
      <c r="C257" s="10" t="s">
        <v>15</v>
      </c>
      <c r="D257" s="10" t="s">
        <v>67</v>
      </c>
      <c r="E257" s="10" t="s">
        <v>33</v>
      </c>
      <c r="F257" s="10" t="s">
        <v>67</v>
      </c>
      <c r="G257" s="10" t="s">
        <v>29</v>
      </c>
      <c r="H257" s="10" t="s">
        <v>202</v>
      </c>
      <c r="I257" s="10" t="s">
        <v>196</v>
      </c>
      <c r="J257" s="19" t="s">
        <v>215</v>
      </c>
      <c r="K257" s="20">
        <v>505.9</v>
      </c>
      <c r="L257" s="19">
        <v>2022</v>
      </c>
      <c r="M257" s="119">
        <f>53402624.55+846469.2</f>
        <v>54249093.75</v>
      </c>
      <c r="N257" s="117">
        <v>0</v>
      </c>
      <c r="O257" s="117">
        <v>15796347.689999999</v>
      </c>
      <c r="P257" s="125">
        <f t="shared" si="95"/>
        <v>0.29118178015646573</v>
      </c>
    </row>
    <row r="258" spans="1:16" ht="63" customHeight="1" x14ac:dyDescent="0.25">
      <c r="A258" s="27" t="s">
        <v>407</v>
      </c>
      <c r="B258" s="10" t="s">
        <v>136</v>
      </c>
      <c r="C258" s="10" t="s">
        <v>15</v>
      </c>
      <c r="D258" s="10" t="s">
        <v>67</v>
      </c>
      <c r="E258" s="10" t="s">
        <v>33</v>
      </c>
      <c r="F258" s="10" t="s">
        <v>67</v>
      </c>
      <c r="G258" s="10" t="s">
        <v>29</v>
      </c>
      <c r="H258" s="10" t="s">
        <v>202</v>
      </c>
      <c r="I258" s="10" t="s">
        <v>196</v>
      </c>
      <c r="J258" s="19" t="s">
        <v>236</v>
      </c>
      <c r="K258" s="20" t="s">
        <v>410</v>
      </c>
      <c r="L258" s="19">
        <v>2022</v>
      </c>
      <c r="M258" s="119">
        <v>11882830.029999999</v>
      </c>
      <c r="N258" s="117">
        <v>8368264.7199999997</v>
      </c>
      <c r="O258" s="117">
        <v>8368264.7199999997</v>
      </c>
      <c r="P258" s="125">
        <f t="shared" si="95"/>
        <v>0.70423162654629001</v>
      </c>
    </row>
    <row r="259" spans="1:16" ht="46.8" x14ac:dyDescent="0.25">
      <c r="A259" s="27" t="s">
        <v>408</v>
      </c>
      <c r="B259" s="10" t="s">
        <v>136</v>
      </c>
      <c r="C259" s="10" t="s">
        <v>15</v>
      </c>
      <c r="D259" s="10" t="s">
        <v>67</v>
      </c>
      <c r="E259" s="10" t="s">
        <v>33</v>
      </c>
      <c r="F259" s="10" t="s">
        <v>67</v>
      </c>
      <c r="G259" s="10" t="s">
        <v>29</v>
      </c>
      <c r="H259" s="10" t="s">
        <v>202</v>
      </c>
      <c r="I259" s="10" t="s">
        <v>196</v>
      </c>
      <c r="J259" s="19" t="s">
        <v>215</v>
      </c>
      <c r="K259" s="20">
        <v>191</v>
      </c>
      <c r="L259" s="19">
        <v>2022</v>
      </c>
      <c r="M259" s="119">
        <v>37569601.649999999</v>
      </c>
      <c r="N259" s="117">
        <v>14365528.5</v>
      </c>
      <c r="O259" s="117">
        <v>14365528.5</v>
      </c>
      <c r="P259" s="125">
        <f t="shared" si="95"/>
        <v>0.38237106248370351</v>
      </c>
    </row>
    <row r="260" spans="1:16" ht="96.75" customHeight="1" x14ac:dyDescent="0.25">
      <c r="A260" s="27" t="s">
        <v>409</v>
      </c>
      <c r="B260" s="10" t="s">
        <v>136</v>
      </c>
      <c r="C260" s="10" t="s">
        <v>15</v>
      </c>
      <c r="D260" s="10" t="s">
        <v>67</v>
      </c>
      <c r="E260" s="10" t="s">
        <v>33</v>
      </c>
      <c r="F260" s="10" t="s">
        <v>67</v>
      </c>
      <c r="G260" s="10" t="s">
        <v>29</v>
      </c>
      <c r="H260" s="10" t="s">
        <v>202</v>
      </c>
      <c r="I260" s="10" t="s">
        <v>196</v>
      </c>
      <c r="J260" s="19" t="s">
        <v>236</v>
      </c>
      <c r="K260" s="20">
        <v>1249</v>
      </c>
      <c r="L260" s="19">
        <v>2022</v>
      </c>
      <c r="M260" s="119">
        <v>22694619.890000001</v>
      </c>
      <c r="N260" s="117">
        <v>18438524.030000001</v>
      </c>
      <c r="O260" s="117">
        <v>18438524.030000001</v>
      </c>
      <c r="P260" s="125">
        <f t="shared" si="95"/>
        <v>0.81246234214852942</v>
      </c>
    </row>
    <row r="261" spans="1:16" ht="96" customHeight="1" x14ac:dyDescent="0.25">
      <c r="A261" s="27" t="s">
        <v>459</v>
      </c>
      <c r="B261" s="10" t="s">
        <v>136</v>
      </c>
      <c r="C261" s="10" t="s">
        <v>15</v>
      </c>
      <c r="D261" s="10" t="s">
        <v>67</v>
      </c>
      <c r="E261" s="10" t="s">
        <v>33</v>
      </c>
      <c r="F261" s="10" t="s">
        <v>67</v>
      </c>
      <c r="G261" s="10" t="s">
        <v>29</v>
      </c>
      <c r="H261" s="10" t="s">
        <v>202</v>
      </c>
      <c r="I261" s="10" t="s">
        <v>196</v>
      </c>
      <c r="J261" s="19" t="s">
        <v>236</v>
      </c>
      <c r="K261" s="20">
        <v>50</v>
      </c>
      <c r="L261" s="19">
        <v>2022</v>
      </c>
      <c r="M261" s="119">
        <v>53084376.159999996</v>
      </c>
      <c r="N261" s="117">
        <v>0</v>
      </c>
      <c r="O261" s="117">
        <v>0</v>
      </c>
      <c r="P261" s="125">
        <f t="shared" si="95"/>
        <v>0</v>
      </c>
    </row>
    <row r="262" spans="1:16" ht="92.25" customHeight="1" x14ac:dyDescent="0.25">
      <c r="A262" s="27" t="s">
        <v>460</v>
      </c>
      <c r="B262" s="10" t="s">
        <v>136</v>
      </c>
      <c r="C262" s="10" t="s">
        <v>15</v>
      </c>
      <c r="D262" s="10" t="s">
        <v>67</v>
      </c>
      <c r="E262" s="10" t="s">
        <v>33</v>
      </c>
      <c r="F262" s="10" t="s">
        <v>67</v>
      </c>
      <c r="G262" s="10" t="s">
        <v>29</v>
      </c>
      <c r="H262" s="10" t="s">
        <v>202</v>
      </c>
      <c r="I262" s="10" t="s">
        <v>196</v>
      </c>
      <c r="J262" s="19" t="s">
        <v>236</v>
      </c>
      <c r="K262" s="20">
        <v>40</v>
      </c>
      <c r="L262" s="19">
        <v>2022</v>
      </c>
      <c r="M262" s="119">
        <f>35024404.11+6243338.59</f>
        <v>41267742.700000003</v>
      </c>
      <c r="N262" s="117">
        <v>0</v>
      </c>
      <c r="O262" s="117">
        <v>0</v>
      </c>
      <c r="P262" s="125">
        <f t="shared" si="95"/>
        <v>0</v>
      </c>
    </row>
    <row r="263" spans="1:16" ht="76.5" customHeight="1" x14ac:dyDescent="0.25">
      <c r="A263" s="27" t="s">
        <v>461</v>
      </c>
      <c r="B263" s="10" t="s">
        <v>136</v>
      </c>
      <c r="C263" s="10" t="s">
        <v>15</v>
      </c>
      <c r="D263" s="10" t="s">
        <v>67</v>
      </c>
      <c r="E263" s="10" t="s">
        <v>33</v>
      </c>
      <c r="F263" s="10" t="s">
        <v>67</v>
      </c>
      <c r="G263" s="10" t="s">
        <v>29</v>
      </c>
      <c r="H263" s="10" t="s">
        <v>202</v>
      </c>
      <c r="I263" s="10" t="s">
        <v>196</v>
      </c>
      <c r="J263" s="19" t="s">
        <v>236</v>
      </c>
      <c r="K263" s="20">
        <v>35</v>
      </c>
      <c r="L263" s="19">
        <v>2022</v>
      </c>
      <c r="M263" s="119">
        <v>30787010.09</v>
      </c>
      <c r="N263" s="117">
        <v>0</v>
      </c>
      <c r="O263" s="117">
        <v>8487265.0199999996</v>
      </c>
      <c r="P263" s="125">
        <f t="shared" si="95"/>
        <v>0.27567681938548388</v>
      </c>
    </row>
    <row r="264" spans="1:16" ht="80.25" customHeight="1" x14ac:dyDescent="0.25">
      <c r="A264" s="27" t="s">
        <v>462</v>
      </c>
      <c r="B264" s="10" t="s">
        <v>136</v>
      </c>
      <c r="C264" s="10" t="s">
        <v>15</v>
      </c>
      <c r="D264" s="10" t="s">
        <v>67</v>
      </c>
      <c r="E264" s="10" t="s">
        <v>33</v>
      </c>
      <c r="F264" s="10" t="s">
        <v>67</v>
      </c>
      <c r="G264" s="10" t="s">
        <v>29</v>
      </c>
      <c r="H264" s="10" t="s">
        <v>202</v>
      </c>
      <c r="I264" s="10" t="s">
        <v>196</v>
      </c>
      <c r="J264" s="19" t="s">
        <v>236</v>
      </c>
      <c r="K264" s="20">
        <v>50</v>
      </c>
      <c r="L264" s="19">
        <v>2022</v>
      </c>
      <c r="M264" s="119">
        <f>37274748.11+13505414.23</f>
        <v>50780162.340000004</v>
      </c>
      <c r="N264" s="117">
        <v>0</v>
      </c>
      <c r="O264" s="117">
        <v>0</v>
      </c>
      <c r="P264" s="125">
        <f t="shared" si="95"/>
        <v>0</v>
      </c>
    </row>
    <row r="265" spans="1:16" ht="46.8" x14ac:dyDescent="0.25">
      <c r="A265" s="27" t="s">
        <v>463</v>
      </c>
      <c r="B265" s="10" t="s">
        <v>136</v>
      </c>
      <c r="C265" s="10" t="s">
        <v>15</v>
      </c>
      <c r="D265" s="10" t="s">
        <v>67</v>
      </c>
      <c r="E265" s="10" t="s">
        <v>33</v>
      </c>
      <c r="F265" s="10" t="s">
        <v>67</v>
      </c>
      <c r="G265" s="10" t="s">
        <v>29</v>
      </c>
      <c r="H265" s="10" t="s">
        <v>202</v>
      </c>
      <c r="I265" s="10" t="s">
        <v>196</v>
      </c>
      <c r="J265" s="19" t="s">
        <v>236</v>
      </c>
      <c r="K265" s="20">
        <v>155</v>
      </c>
      <c r="L265" s="19">
        <v>2022</v>
      </c>
      <c r="M265" s="119">
        <f>75392917.23+5447079.22</f>
        <v>80839996.450000003</v>
      </c>
      <c r="N265" s="117">
        <v>0</v>
      </c>
      <c r="O265" s="117">
        <v>0</v>
      </c>
      <c r="P265" s="125">
        <f t="shared" si="95"/>
        <v>0</v>
      </c>
    </row>
    <row r="266" spans="1:16" ht="15.6" x14ac:dyDescent="0.25">
      <c r="A266" s="11" t="s">
        <v>234</v>
      </c>
      <c r="B266" s="17" t="s">
        <v>0</v>
      </c>
      <c r="C266" s="17" t="s">
        <v>0</v>
      </c>
      <c r="D266" s="17" t="s">
        <v>0</v>
      </c>
      <c r="E266" s="17" t="s">
        <v>0</v>
      </c>
      <c r="F266" s="17" t="s">
        <v>0</v>
      </c>
      <c r="G266" s="17" t="s">
        <v>0</v>
      </c>
      <c r="H266" s="17" t="s">
        <v>0</v>
      </c>
      <c r="I266" s="17" t="s">
        <v>0</v>
      </c>
      <c r="J266" s="17" t="s">
        <v>0</v>
      </c>
      <c r="K266" s="17" t="s">
        <v>0</v>
      </c>
      <c r="L266" s="17" t="s">
        <v>0</v>
      </c>
      <c r="M266" s="118">
        <f>M267</f>
        <v>32933328.490000002</v>
      </c>
      <c r="N266" s="118">
        <f t="shared" ref="N266:O266" si="96">N267</f>
        <v>0</v>
      </c>
      <c r="O266" s="118">
        <f t="shared" si="96"/>
        <v>0</v>
      </c>
      <c r="P266" s="125">
        <f t="shared" si="95"/>
        <v>0</v>
      </c>
    </row>
    <row r="267" spans="1:16" ht="52.5" customHeight="1" x14ac:dyDescent="0.25">
      <c r="A267" s="27" t="s">
        <v>456</v>
      </c>
      <c r="B267" s="10" t="s">
        <v>136</v>
      </c>
      <c r="C267" s="10" t="s">
        <v>15</v>
      </c>
      <c r="D267" s="10" t="s">
        <v>67</v>
      </c>
      <c r="E267" s="10" t="s">
        <v>33</v>
      </c>
      <c r="F267" s="10" t="s">
        <v>67</v>
      </c>
      <c r="G267" s="10" t="s">
        <v>29</v>
      </c>
      <c r="H267" s="10" t="s">
        <v>202</v>
      </c>
      <c r="I267" s="10" t="s">
        <v>196</v>
      </c>
      <c r="J267" s="19" t="s">
        <v>215</v>
      </c>
      <c r="K267" s="20">
        <v>4925.6000000000004</v>
      </c>
      <c r="L267" s="19" t="s">
        <v>46</v>
      </c>
      <c r="M267" s="119">
        <f>24931401+4500000+3501927.49</f>
        <v>32933328.490000002</v>
      </c>
      <c r="N267" s="117">
        <v>0</v>
      </c>
      <c r="O267" s="117">
        <v>0</v>
      </c>
      <c r="P267" s="125">
        <f t="shared" si="95"/>
        <v>0</v>
      </c>
    </row>
    <row r="268" spans="1:16" ht="31.2" x14ac:dyDescent="0.25">
      <c r="A268" s="11" t="s">
        <v>280</v>
      </c>
      <c r="B268" s="17" t="s">
        <v>0</v>
      </c>
      <c r="C268" s="17" t="s">
        <v>0</v>
      </c>
      <c r="D268" s="17" t="s">
        <v>0</v>
      </c>
      <c r="E268" s="17" t="s">
        <v>0</v>
      </c>
      <c r="F268" s="17" t="s">
        <v>0</v>
      </c>
      <c r="G268" s="17" t="s">
        <v>0</v>
      </c>
      <c r="H268" s="17" t="s">
        <v>0</v>
      </c>
      <c r="I268" s="17" t="s">
        <v>0</v>
      </c>
      <c r="J268" s="17" t="s">
        <v>0</v>
      </c>
      <c r="K268" s="17" t="s">
        <v>0</v>
      </c>
      <c r="L268" s="17" t="s">
        <v>0</v>
      </c>
      <c r="M268" s="118">
        <f>M269</f>
        <v>5348500</v>
      </c>
      <c r="N268" s="118">
        <f t="shared" ref="N268:O268" si="97">N269</f>
        <v>0</v>
      </c>
      <c r="O268" s="118">
        <f t="shared" si="97"/>
        <v>0</v>
      </c>
      <c r="P268" s="125">
        <f t="shared" si="95"/>
        <v>0</v>
      </c>
    </row>
    <row r="269" spans="1:16" ht="75.75" customHeight="1" x14ac:dyDescent="0.25">
      <c r="A269" s="27" t="s">
        <v>232</v>
      </c>
      <c r="B269" s="10" t="s">
        <v>136</v>
      </c>
      <c r="C269" s="10" t="s">
        <v>15</v>
      </c>
      <c r="D269" s="10" t="s">
        <v>67</v>
      </c>
      <c r="E269" s="10" t="s">
        <v>33</v>
      </c>
      <c r="F269" s="10" t="s">
        <v>67</v>
      </c>
      <c r="G269" s="10" t="s">
        <v>29</v>
      </c>
      <c r="H269" s="10" t="s">
        <v>202</v>
      </c>
      <c r="I269" s="10" t="s">
        <v>196</v>
      </c>
      <c r="J269" s="19" t="s">
        <v>215</v>
      </c>
      <c r="K269" s="20">
        <v>618</v>
      </c>
      <c r="L269" s="19" t="s">
        <v>46</v>
      </c>
      <c r="M269" s="119">
        <v>5348500</v>
      </c>
      <c r="N269" s="117">
        <v>0</v>
      </c>
      <c r="O269" s="117">
        <v>0</v>
      </c>
      <c r="P269" s="125">
        <f t="shared" si="95"/>
        <v>0</v>
      </c>
    </row>
    <row r="270" spans="1:16" ht="31.2" x14ac:dyDescent="0.25">
      <c r="A270" s="15" t="s">
        <v>289</v>
      </c>
      <c r="B270" s="17" t="s">
        <v>0</v>
      </c>
      <c r="C270" s="17" t="s">
        <v>0</v>
      </c>
      <c r="D270" s="17" t="s">
        <v>0</v>
      </c>
      <c r="E270" s="17" t="s">
        <v>0</v>
      </c>
      <c r="F270" s="17" t="s">
        <v>0</v>
      </c>
      <c r="G270" s="17" t="s">
        <v>0</v>
      </c>
      <c r="H270" s="17" t="s">
        <v>0</v>
      </c>
      <c r="I270" s="17" t="s">
        <v>0</v>
      </c>
      <c r="J270" s="17" t="s">
        <v>0</v>
      </c>
      <c r="K270" s="17" t="s">
        <v>0</v>
      </c>
      <c r="L270" s="17" t="s">
        <v>0</v>
      </c>
      <c r="M270" s="118">
        <f>M271+M272</f>
        <v>14935783.07</v>
      </c>
      <c r="N270" s="118">
        <f t="shared" ref="N270:O270" si="98">N271+N272</f>
        <v>3284483.72</v>
      </c>
      <c r="O270" s="118">
        <f t="shared" si="98"/>
        <v>0</v>
      </c>
      <c r="P270" s="125">
        <f t="shared" si="95"/>
        <v>0</v>
      </c>
    </row>
    <row r="271" spans="1:16" ht="58.5" customHeight="1" x14ac:dyDescent="0.25">
      <c r="A271" s="27" t="s">
        <v>230</v>
      </c>
      <c r="B271" s="10" t="s">
        <v>136</v>
      </c>
      <c r="C271" s="10" t="s">
        <v>15</v>
      </c>
      <c r="D271" s="10" t="s">
        <v>67</v>
      </c>
      <c r="E271" s="10" t="s">
        <v>33</v>
      </c>
      <c r="F271" s="10" t="s">
        <v>67</v>
      </c>
      <c r="G271" s="10" t="s">
        <v>29</v>
      </c>
      <c r="H271" s="10" t="s">
        <v>202</v>
      </c>
      <c r="I271" s="10" t="s">
        <v>196</v>
      </c>
      <c r="J271" s="19" t="s">
        <v>215</v>
      </c>
      <c r="K271" s="20">
        <v>742</v>
      </c>
      <c r="L271" s="19" t="s">
        <v>46</v>
      </c>
      <c r="M271" s="119">
        <v>13934713.07</v>
      </c>
      <c r="N271" s="117">
        <v>3284483.72</v>
      </c>
      <c r="O271" s="117">
        <v>0</v>
      </c>
      <c r="P271" s="125">
        <f t="shared" si="95"/>
        <v>0</v>
      </c>
    </row>
    <row r="272" spans="1:16" ht="31.2" x14ac:dyDescent="0.25">
      <c r="A272" s="27" t="s">
        <v>432</v>
      </c>
      <c r="B272" s="10" t="s">
        <v>136</v>
      </c>
      <c r="C272" s="10" t="s">
        <v>15</v>
      </c>
      <c r="D272" s="10" t="s">
        <v>67</v>
      </c>
      <c r="E272" s="10" t="s">
        <v>33</v>
      </c>
      <c r="F272" s="10" t="s">
        <v>67</v>
      </c>
      <c r="G272" s="10" t="s">
        <v>29</v>
      </c>
      <c r="H272" s="10" t="s">
        <v>202</v>
      </c>
      <c r="I272" s="10" t="s">
        <v>196</v>
      </c>
      <c r="J272" s="19" t="s">
        <v>215</v>
      </c>
      <c r="K272" s="20">
        <v>330</v>
      </c>
      <c r="L272" s="19">
        <v>2022</v>
      </c>
      <c r="M272" s="119">
        <f>3691210-2690140</f>
        <v>1001070</v>
      </c>
      <c r="N272" s="117">
        <v>0</v>
      </c>
      <c r="O272" s="117">
        <v>0</v>
      </c>
      <c r="P272" s="125">
        <f t="shared" si="95"/>
        <v>0</v>
      </c>
    </row>
    <row r="273" spans="1:16" ht="56.25" customHeight="1" x14ac:dyDescent="0.25">
      <c r="A273" s="11" t="s">
        <v>142</v>
      </c>
      <c r="B273" s="13" t="s">
        <v>136</v>
      </c>
      <c r="C273" s="13" t="s">
        <v>15</v>
      </c>
      <c r="D273" s="13" t="s">
        <v>113</v>
      </c>
      <c r="E273" s="13" t="s">
        <v>0</v>
      </c>
      <c r="F273" s="13" t="s">
        <v>0</v>
      </c>
      <c r="G273" s="13" t="s">
        <v>0</v>
      </c>
      <c r="H273" s="14" t="s">
        <v>0</v>
      </c>
      <c r="I273" s="14" t="s">
        <v>0</v>
      </c>
      <c r="J273" s="14" t="s">
        <v>0</v>
      </c>
      <c r="K273" s="14" t="s">
        <v>0</v>
      </c>
      <c r="L273" s="14" t="s">
        <v>0</v>
      </c>
      <c r="M273" s="118">
        <f>M274</f>
        <v>1181105332.4200001</v>
      </c>
      <c r="N273" s="118">
        <f t="shared" ref="N273:O275" si="99">N274</f>
        <v>91684503.74000001</v>
      </c>
      <c r="O273" s="118">
        <f t="shared" si="99"/>
        <v>289098488.40000004</v>
      </c>
      <c r="P273" s="125">
        <f t="shared" si="95"/>
        <v>0.24476943797015799</v>
      </c>
    </row>
    <row r="274" spans="1:16" ht="15.6" x14ac:dyDescent="0.25">
      <c r="A274" s="11" t="s">
        <v>32</v>
      </c>
      <c r="B274" s="13" t="s">
        <v>136</v>
      </c>
      <c r="C274" s="13" t="s">
        <v>15</v>
      </c>
      <c r="D274" s="13" t="s">
        <v>113</v>
      </c>
      <c r="E274" s="13" t="s">
        <v>33</v>
      </c>
      <c r="F274" s="13" t="s">
        <v>0</v>
      </c>
      <c r="G274" s="13" t="s">
        <v>0</v>
      </c>
      <c r="H274" s="14" t="s">
        <v>0</v>
      </c>
      <c r="I274" s="14" t="s">
        <v>0</v>
      </c>
      <c r="J274" s="14" t="s">
        <v>0</v>
      </c>
      <c r="K274" s="14" t="s">
        <v>0</v>
      </c>
      <c r="L274" s="14" t="s">
        <v>0</v>
      </c>
      <c r="M274" s="118">
        <f>M275</f>
        <v>1181105332.4200001</v>
      </c>
      <c r="N274" s="118">
        <f t="shared" si="99"/>
        <v>91684503.74000001</v>
      </c>
      <c r="O274" s="118">
        <f t="shared" si="99"/>
        <v>289098488.40000004</v>
      </c>
      <c r="P274" s="125">
        <f t="shared" si="95"/>
        <v>0.24476943797015799</v>
      </c>
    </row>
    <row r="275" spans="1:16" ht="15.6" x14ac:dyDescent="0.25">
      <c r="A275" s="16" t="s">
        <v>52</v>
      </c>
      <c r="B275" s="13" t="s">
        <v>136</v>
      </c>
      <c r="C275" s="13" t="s">
        <v>15</v>
      </c>
      <c r="D275" s="13" t="s">
        <v>113</v>
      </c>
      <c r="E275" s="13" t="s">
        <v>33</v>
      </c>
      <c r="F275" s="13" t="s">
        <v>53</v>
      </c>
      <c r="G275" s="13" t="s">
        <v>0</v>
      </c>
      <c r="H275" s="13" t="s">
        <v>0</v>
      </c>
      <c r="I275" s="13" t="s">
        <v>0</v>
      </c>
      <c r="J275" s="13" t="s">
        <v>0</v>
      </c>
      <c r="K275" s="13" t="s">
        <v>0</v>
      </c>
      <c r="L275" s="13" t="s">
        <v>0</v>
      </c>
      <c r="M275" s="118">
        <f>M276</f>
        <v>1181105332.4200001</v>
      </c>
      <c r="N275" s="118">
        <f t="shared" si="99"/>
        <v>91684503.74000001</v>
      </c>
      <c r="O275" s="118">
        <f t="shared" si="99"/>
        <v>289098488.40000004</v>
      </c>
      <c r="P275" s="125">
        <f t="shared" si="95"/>
        <v>0.24476943797015799</v>
      </c>
    </row>
    <row r="276" spans="1:16" ht="27" customHeight="1" x14ac:dyDescent="0.25">
      <c r="A276" s="16" t="s">
        <v>54</v>
      </c>
      <c r="B276" s="13" t="s">
        <v>136</v>
      </c>
      <c r="C276" s="13" t="s">
        <v>15</v>
      </c>
      <c r="D276" s="13" t="s">
        <v>113</v>
      </c>
      <c r="E276" s="13" t="s">
        <v>33</v>
      </c>
      <c r="F276" s="13" t="s">
        <v>53</v>
      </c>
      <c r="G276" s="13" t="s">
        <v>55</v>
      </c>
      <c r="H276" s="13" t="s">
        <v>0</v>
      </c>
      <c r="I276" s="13" t="s">
        <v>0</v>
      </c>
      <c r="J276" s="13" t="s">
        <v>0</v>
      </c>
      <c r="K276" s="13" t="s">
        <v>0</v>
      </c>
      <c r="L276" s="13" t="s">
        <v>0</v>
      </c>
      <c r="M276" s="118">
        <f>M277+M281+M289</f>
        <v>1181105332.4200001</v>
      </c>
      <c r="N276" s="118">
        <f t="shared" ref="N276:O276" si="100">N277+N281+N289</f>
        <v>91684503.74000001</v>
      </c>
      <c r="O276" s="118">
        <f t="shared" si="100"/>
        <v>289098488.40000004</v>
      </c>
      <c r="P276" s="125">
        <f t="shared" si="95"/>
        <v>0.24476943797015799</v>
      </c>
    </row>
    <row r="277" spans="1:16" ht="98.25" customHeight="1" x14ac:dyDescent="0.25">
      <c r="A277" s="135" t="s">
        <v>228</v>
      </c>
      <c r="B277" s="13" t="s">
        <v>136</v>
      </c>
      <c r="C277" s="13" t="s">
        <v>15</v>
      </c>
      <c r="D277" s="13" t="s">
        <v>113</v>
      </c>
      <c r="E277" s="13" t="s">
        <v>33</v>
      </c>
      <c r="F277" s="13" t="s">
        <v>53</v>
      </c>
      <c r="G277" s="13" t="s">
        <v>55</v>
      </c>
      <c r="H277" s="13" t="s">
        <v>225</v>
      </c>
      <c r="I277" s="14" t="s">
        <v>0</v>
      </c>
      <c r="J277" s="14" t="s">
        <v>0</v>
      </c>
      <c r="K277" s="14" t="s">
        <v>0</v>
      </c>
      <c r="L277" s="14" t="s">
        <v>0</v>
      </c>
      <c r="M277" s="118">
        <f>M278</f>
        <v>594110359</v>
      </c>
      <c r="N277" s="118">
        <f t="shared" ref="N277:O279" si="101">N278</f>
        <v>76725228.150000006</v>
      </c>
      <c r="O277" s="118">
        <f t="shared" si="101"/>
        <v>211412762.52000001</v>
      </c>
      <c r="P277" s="125">
        <f t="shared" si="95"/>
        <v>0.3558476288409575</v>
      </c>
    </row>
    <row r="278" spans="1:16" ht="46.8" x14ac:dyDescent="0.25">
      <c r="A278" s="11" t="s">
        <v>197</v>
      </c>
      <c r="B278" s="13" t="s">
        <v>136</v>
      </c>
      <c r="C278" s="13" t="s">
        <v>15</v>
      </c>
      <c r="D278" s="13" t="s">
        <v>113</v>
      </c>
      <c r="E278" s="13" t="s">
        <v>33</v>
      </c>
      <c r="F278" s="13" t="s">
        <v>53</v>
      </c>
      <c r="G278" s="13" t="s">
        <v>55</v>
      </c>
      <c r="H278" s="13" t="s">
        <v>225</v>
      </c>
      <c r="I278" s="13" t="s">
        <v>196</v>
      </c>
      <c r="J278" s="13" t="s">
        <v>0</v>
      </c>
      <c r="K278" s="13" t="s">
        <v>0</v>
      </c>
      <c r="L278" s="13" t="s">
        <v>0</v>
      </c>
      <c r="M278" s="118">
        <f>M279</f>
        <v>594110359</v>
      </c>
      <c r="N278" s="118">
        <f t="shared" si="101"/>
        <v>76725228.150000006</v>
      </c>
      <c r="O278" s="118">
        <f t="shared" si="101"/>
        <v>211412762.52000001</v>
      </c>
      <c r="P278" s="125">
        <f t="shared" si="95"/>
        <v>0.3558476288409575</v>
      </c>
    </row>
    <row r="279" spans="1:16" ht="31.2" x14ac:dyDescent="0.25">
      <c r="A279" s="11" t="s">
        <v>227</v>
      </c>
      <c r="B279" s="17" t="s">
        <v>0</v>
      </c>
      <c r="C279" s="17" t="s">
        <v>0</v>
      </c>
      <c r="D279" s="17" t="s">
        <v>0</v>
      </c>
      <c r="E279" s="17" t="s">
        <v>0</v>
      </c>
      <c r="F279" s="17" t="s">
        <v>0</v>
      </c>
      <c r="G279" s="17" t="s">
        <v>0</v>
      </c>
      <c r="H279" s="17" t="s">
        <v>0</v>
      </c>
      <c r="I279" s="17" t="s">
        <v>0</v>
      </c>
      <c r="J279" s="17" t="s">
        <v>0</v>
      </c>
      <c r="K279" s="17" t="s">
        <v>0</v>
      </c>
      <c r="L279" s="17" t="s">
        <v>0</v>
      </c>
      <c r="M279" s="118">
        <f>M280</f>
        <v>594110359</v>
      </c>
      <c r="N279" s="118">
        <f t="shared" si="101"/>
        <v>76725228.150000006</v>
      </c>
      <c r="O279" s="118">
        <f t="shared" si="101"/>
        <v>211412762.52000001</v>
      </c>
      <c r="P279" s="125">
        <f t="shared" si="95"/>
        <v>0.3558476288409575</v>
      </c>
    </row>
    <row r="280" spans="1:16" ht="58.5" customHeight="1" x14ac:dyDescent="0.25">
      <c r="A280" s="27" t="s">
        <v>226</v>
      </c>
      <c r="B280" s="10" t="s">
        <v>136</v>
      </c>
      <c r="C280" s="10" t="s">
        <v>15</v>
      </c>
      <c r="D280" s="10" t="s">
        <v>113</v>
      </c>
      <c r="E280" s="10" t="s">
        <v>33</v>
      </c>
      <c r="F280" s="10" t="s">
        <v>53</v>
      </c>
      <c r="G280" s="10" t="s">
        <v>55</v>
      </c>
      <c r="H280" s="10" t="s">
        <v>225</v>
      </c>
      <c r="I280" s="10" t="s">
        <v>196</v>
      </c>
      <c r="J280" s="19" t="s">
        <v>215</v>
      </c>
      <c r="K280" s="20">
        <v>1000.81</v>
      </c>
      <c r="L280" s="19" t="s">
        <v>46</v>
      </c>
      <c r="M280" s="121">
        <f>500000000+94110359</f>
        <v>594110359</v>
      </c>
      <c r="N280" s="117">
        <v>76725228.150000006</v>
      </c>
      <c r="O280" s="117">
        <v>211412762.52000001</v>
      </c>
      <c r="P280" s="125">
        <f t="shared" si="95"/>
        <v>0.3558476288409575</v>
      </c>
    </row>
    <row r="281" spans="1:16" ht="46.8" x14ac:dyDescent="0.25">
      <c r="A281" s="15" t="s">
        <v>224</v>
      </c>
      <c r="B281" s="13" t="s">
        <v>136</v>
      </c>
      <c r="C281" s="13" t="s">
        <v>15</v>
      </c>
      <c r="D281" s="13" t="s">
        <v>113</v>
      </c>
      <c r="E281" s="13" t="s">
        <v>33</v>
      </c>
      <c r="F281" s="13" t="s">
        <v>53</v>
      </c>
      <c r="G281" s="13" t="s">
        <v>55</v>
      </c>
      <c r="H281" s="13" t="s">
        <v>222</v>
      </c>
      <c r="I281" s="14" t="s">
        <v>0</v>
      </c>
      <c r="J281" s="14" t="s">
        <v>0</v>
      </c>
      <c r="K281" s="14" t="s">
        <v>0</v>
      </c>
      <c r="L281" s="14" t="s">
        <v>0</v>
      </c>
      <c r="M281" s="118">
        <f>M282</f>
        <v>336994973.41999996</v>
      </c>
      <c r="N281" s="118">
        <f t="shared" ref="N281:O281" si="102">N282</f>
        <v>13280935.529999999</v>
      </c>
      <c r="O281" s="118">
        <f t="shared" si="102"/>
        <v>13280935.529999999</v>
      </c>
      <c r="P281" s="125">
        <f t="shared" si="95"/>
        <v>3.9409892068175884E-2</v>
      </c>
    </row>
    <row r="282" spans="1:16" ht="46.8" x14ac:dyDescent="0.25">
      <c r="A282" s="11" t="s">
        <v>197</v>
      </c>
      <c r="B282" s="13" t="s">
        <v>136</v>
      </c>
      <c r="C282" s="13" t="s">
        <v>15</v>
      </c>
      <c r="D282" s="13" t="s">
        <v>113</v>
      </c>
      <c r="E282" s="13" t="s">
        <v>33</v>
      </c>
      <c r="F282" s="13" t="s">
        <v>53</v>
      </c>
      <c r="G282" s="13" t="s">
        <v>55</v>
      </c>
      <c r="H282" s="13" t="s">
        <v>222</v>
      </c>
      <c r="I282" s="13" t="s">
        <v>196</v>
      </c>
      <c r="J282" s="13" t="s">
        <v>0</v>
      </c>
      <c r="K282" s="13" t="s">
        <v>0</v>
      </c>
      <c r="L282" s="13" t="s">
        <v>0</v>
      </c>
      <c r="M282" s="118">
        <f>M283+M286</f>
        <v>336994973.41999996</v>
      </c>
      <c r="N282" s="118">
        <f t="shared" ref="N282:O282" si="103">N283+N286</f>
        <v>13280935.529999999</v>
      </c>
      <c r="O282" s="118">
        <f t="shared" si="103"/>
        <v>13280935.529999999</v>
      </c>
      <c r="P282" s="125">
        <f t="shared" si="95"/>
        <v>3.9409892068175884E-2</v>
      </c>
    </row>
    <row r="283" spans="1:16" ht="15.6" x14ac:dyDescent="0.25">
      <c r="A283" s="11" t="s">
        <v>204</v>
      </c>
      <c r="B283" s="17" t="s">
        <v>0</v>
      </c>
      <c r="C283" s="17" t="s">
        <v>0</v>
      </c>
      <c r="D283" s="17" t="s">
        <v>0</v>
      </c>
      <c r="E283" s="17" t="s">
        <v>0</v>
      </c>
      <c r="F283" s="17" t="s">
        <v>0</v>
      </c>
      <c r="G283" s="17" t="s">
        <v>0</v>
      </c>
      <c r="H283" s="17" t="s">
        <v>0</v>
      </c>
      <c r="I283" s="17" t="s">
        <v>0</v>
      </c>
      <c r="J283" s="17" t="s">
        <v>0</v>
      </c>
      <c r="K283" s="17" t="s">
        <v>0</v>
      </c>
      <c r="L283" s="17" t="s">
        <v>0</v>
      </c>
      <c r="M283" s="118">
        <f>M284+M285</f>
        <v>166026582.41999999</v>
      </c>
      <c r="N283" s="118">
        <f t="shared" ref="N283:O283" si="104">N284+N285</f>
        <v>13280935.529999999</v>
      </c>
      <c r="O283" s="118">
        <f t="shared" si="104"/>
        <v>13280935.529999999</v>
      </c>
      <c r="P283" s="125">
        <f t="shared" si="95"/>
        <v>7.9992826066870512E-2</v>
      </c>
    </row>
    <row r="284" spans="1:16" ht="48.75" customHeight="1" x14ac:dyDescent="0.25">
      <c r="A284" s="27" t="s">
        <v>368</v>
      </c>
      <c r="B284" s="10" t="s">
        <v>136</v>
      </c>
      <c r="C284" s="10" t="s">
        <v>15</v>
      </c>
      <c r="D284" s="10" t="s">
        <v>113</v>
      </c>
      <c r="E284" s="10" t="s">
        <v>33</v>
      </c>
      <c r="F284" s="10" t="s">
        <v>53</v>
      </c>
      <c r="G284" s="10" t="s">
        <v>55</v>
      </c>
      <c r="H284" s="10" t="s">
        <v>222</v>
      </c>
      <c r="I284" s="10" t="s">
        <v>196</v>
      </c>
      <c r="J284" s="19" t="s">
        <v>58</v>
      </c>
      <c r="K284" s="38">
        <v>0.42499999999999999</v>
      </c>
      <c r="L284" s="19" t="s">
        <v>46</v>
      </c>
      <c r="M284" s="119">
        <f>69596294-2574757.32</f>
        <v>67021536.68</v>
      </c>
      <c r="N284" s="117">
        <v>13280935.529999999</v>
      </c>
      <c r="O284" s="117">
        <v>13280935.529999999</v>
      </c>
      <c r="P284" s="125">
        <f t="shared" si="95"/>
        <v>0.19815922146654066</v>
      </c>
    </row>
    <row r="285" spans="1:16" ht="74.25" customHeight="1" x14ac:dyDescent="0.25">
      <c r="A285" s="27" t="s">
        <v>464</v>
      </c>
      <c r="B285" s="10" t="s">
        <v>136</v>
      </c>
      <c r="C285" s="10" t="s">
        <v>15</v>
      </c>
      <c r="D285" s="10" t="s">
        <v>113</v>
      </c>
      <c r="E285" s="10" t="s">
        <v>33</v>
      </c>
      <c r="F285" s="10" t="s">
        <v>53</v>
      </c>
      <c r="G285" s="10" t="s">
        <v>55</v>
      </c>
      <c r="H285" s="10" t="s">
        <v>222</v>
      </c>
      <c r="I285" s="10" t="s">
        <v>196</v>
      </c>
      <c r="J285" s="19" t="s">
        <v>215</v>
      </c>
      <c r="K285" s="39">
        <v>645</v>
      </c>
      <c r="L285" s="19" t="s">
        <v>46</v>
      </c>
      <c r="M285" s="119">
        <v>99005045.739999995</v>
      </c>
      <c r="N285" s="117">
        <v>0</v>
      </c>
      <c r="O285" s="117">
        <v>0</v>
      </c>
      <c r="P285" s="125">
        <f t="shared" si="95"/>
        <v>0</v>
      </c>
    </row>
    <row r="286" spans="1:16" ht="15.6" x14ac:dyDescent="0.25">
      <c r="A286" s="11" t="s">
        <v>212</v>
      </c>
      <c r="B286" s="17" t="s">
        <v>0</v>
      </c>
      <c r="C286" s="17" t="s">
        <v>0</v>
      </c>
      <c r="D286" s="17" t="s">
        <v>0</v>
      </c>
      <c r="E286" s="17" t="s">
        <v>0</v>
      </c>
      <c r="F286" s="17" t="s">
        <v>0</v>
      </c>
      <c r="G286" s="17" t="s">
        <v>0</v>
      </c>
      <c r="H286" s="17" t="s">
        <v>0</v>
      </c>
      <c r="I286" s="17" t="s">
        <v>0</v>
      </c>
      <c r="J286" s="17" t="s">
        <v>0</v>
      </c>
      <c r="K286" s="17" t="s">
        <v>0</v>
      </c>
      <c r="L286" s="17" t="s">
        <v>0</v>
      </c>
      <c r="M286" s="118">
        <f>M287+M288</f>
        <v>170968391</v>
      </c>
      <c r="N286" s="118">
        <f t="shared" ref="N286:O286" si="105">N287+N288</f>
        <v>0</v>
      </c>
      <c r="O286" s="118">
        <f t="shared" si="105"/>
        <v>0</v>
      </c>
      <c r="P286" s="125">
        <f t="shared" si="95"/>
        <v>0</v>
      </c>
    </row>
    <row r="287" spans="1:16" ht="46.8" x14ac:dyDescent="0.25">
      <c r="A287" s="27" t="s">
        <v>223</v>
      </c>
      <c r="B287" s="10" t="s">
        <v>136</v>
      </c>
      <c r="C287" s="10" t="s">
        <v>15</v>
      </c>
      <c r="D287" s="10" t="s">
        <v>113</v>
      </c>
      <c r="E287" s="10" t="s">
        <v>33</v>
      </c>
      <c r="F287" s="10" t="s">
        <v>53</v>
      </c>
      <c r="G287" s="10" t="s">
        <v>55</v>
      </c>
      <c r="H287" s="10" t="s">
        <v>222</v>
      </c>
      <c r="I287" s="10" t="s">
        <v>196</v>
      </c>
      <c r="J287" s="19" t="s">
        <v>58</v>
      </c>
      <c r="K287" s="20">
        <v>8.5399999999999991</v>
      </c>
      <c r="L287" s="19">
        <v>2022</v>
      </c>
      <c r="M287" s="119">
        <f>125134463</f>
        <v>125134463</v>
      </c>
      <c r="N287" s="117">
        <v>0</v>
      </c>
      <c r="O287" s="117">
        <v>0</v>
      </c>
      <c r="P287" s="125">
        <f t="shared" si="95"/>
        <v>0</v>
      </c>
    </row>
    <row r="288" spans="1:16" ht="46.8" x14ac:dyDescent="0.25">
      <c r="A288" s="27" t="s">
        <v>433</v>
      </c>
      <c r="B288" s="10" t="s">
        <v>136</v>
      </c>
      <c r="C288" s="10" t="s">
        <v>15</v>
      </c>
      <c r="D288" s="10" t="s">
        <v>113</v>
      </c>
      <c r="E288" s="10" t="s">
        <v>33</v>
      </c>
      <c r="F288" s="10" t="s">
        <v>53</v>
      </c>
      <c r="G288" s="10" t="s">
        <v>55</v>
      </c>
      <c r="H288" s="10" t="s">
        <v>222</v>
      </c>
      <c r="I288" s="10" t="s">
        <v>196</v>
      </c>
      <c r="J288" s="19" t="s">
        <v>58</v>
      </c>
      <c r="K288" s="38">
        <v>3.915</v>
      </c>
      <c r="L288" s="19">
        <v>2022</v>
      </c>
      <c r="M288" s="119">
        <v>45833928</v>
      </c>
      <c r="N288" s="117">
        <v>0</v>
      </c>
      <c r="O288" s="117">
        <v>0</v>
      </c>
      <c r="P288" s="125">
        <f t="shared" si="95"/>
        <v>0</v>
      </c>
    </row>
    <row r="289" spans="1:16" ht="150.75" customHeight="1" x14ac:dyDescent="0.25">
      <c r="A289" s="135" t="s">
        <v>229</v>
      </c>
      <c r="B289" s="13" t="s">
        <v>136</v>
      </c>
      <c r="C289" s="13" t="s">
        <v>15</v>
      </c>
      <c r="D289" s="13" t="s">
        <v>113</v>
      </c>
      <c r="E289" s="13" t="s">
        <v>33</v>
      </c>
      <c r="F289" s="13" t="s">
        <v>53</v>
      </c>
      <c r="G289" s="13" t="s">
        <v>55</v>
      </c>
      <c r="H289" s="13">
        <v>98001</v>
      </c>
      <c r="I289" s="14" t="s">
        <v>0</v>
      </c>
      <c r="J289" s="14" t="s">
        <v>0</v>
      </c>
      <c r="K289" s="14" t="s">
        <v>0</v>
      </c>
      <c r="L289" s="14" t="s">
        <v>0</v>
      </c>
      <c r="M289" s="118">
        <f>M290</f>
        <v>250000000</v>
      </c>
      <c r="N289" s="118">
        <f t="shared" ref="N289:O291" si="106">N290</f>
        <v>1678340.06</v>
      </c>
      <c r="O289" s="118">
        <f t="shared" si="106"/>
        <v>64404790.350000001</v>
      </c>
      <c r="P289" s="125">
        <f t="shared" si="95"/>
        <v>0.25761916140000002</v>
      </c>
    </row>
    <row r="290" spans="1:16" ht="55.5" customHeight="1" x14ac:dyDescent="0.25">
      <c r="A290" s="11" t="s">
        <v>197</v>
      </c>
      <c r="B290" s="13" t="s">
        <v>136</v>
      </c>
      <c r="C290" s="13" t="s">
        <v>15</v>
      </c>
      <c r="D290" s="13" t="s">
        <v>113</v>
      </c>
      <c r="E290" s="13" t="s">
        <v>33</v>
      </c>
      <c r="F290" s="13" t="s">
        <v>53</v>
      </c>
      <c r="G290" s="13" t="s">
        <v>55</v>
      </c>
      <c r="H290" s="13">
        <v>98001</v>
      </c>
      <c r="I290" s="13" t="s">
        <v>196</v>
      </c>
      <c r="J290" s="13" t="s">
        <v>0</v>
      </c>
      <c r="K290" s="13" t="s">
        <v>0</v>
      </c>
      <c r="L290" s="13" t="s">
        <v>0</v>
      </c>
      <c r="M290" s="118">
        <f>M291</f>
        <v>250000000</v>
      </c>
      <c r="N290" s="118">
        <f t="shared" si="106"/>
        <v>1678340.06</v>
      </c>
      <c r="O290" s="118">
        <f t="shared" si="106"/>
        <v>64404790.350000001</v>
      </c>
      <c r="P290" s="125">
        <f t="shared" si="95"/>
        <v>0.25761916140000002</v>
      </c>
    </row>
    <row r="291" spans="1:16" ht="15.6" x14ac:dyDescent="0.25">
      <c r="A291" s="11" t="s">
        <v>204</v>
      </c>
      <c r="B291" s="17" t="s">
        <v>0</v>
      </c>
      <c r="C291" s="17" t="s">
        <v>0</v>
      </c>
      <c r="D291" s="17" t="s">
        <v>0</v>
      </c>
      <c r="E291" s="17" t="s">
        <v>0</v>
      </c>
      <c r="F291" s="17" t="s">
        <v>0</v>
      </c>
      <c r="G291" s="17" t="s">
        <v>0</v>
      </c>
      <c r="H291" s="17" t="s">
        <v>0</v>
      </c>
      <c r="I291" s="17" t="s">
        <v>0</v>
      </c>
      <c r="J291" s="17" t="s">
        <v>0</v>
      </c>
      <c r="K291" s="17" t="s">
        <v>0</v>
      </c>
      <c r="L291" s="17" t="s">
        <v>0</v>
      </c>
      <c r="M291" s="118">
        <f>M292</f>
        <v>250000000</v>
      </c>
      <c r="N291" s="118">
        <f t="shared" si="106"/>
        <v>1678340.06</v>
      </c>
      <c r="O291" s="118">
        <f t="shared" si="106"/>
        <v>64404790.350000001</v>
      </c>
      <c r="P291" s="125">
        <f t="shared" si="95"/>
        <v>0.25761916140000002</v>
      </c>
    </row>
    <row r="292" spans="1:16" ht="46.8" x14ac:dyDescent="0.25">
      <c r="A292" s="27" t="s">
        <v>430</v>
      </c>
      <c r="B292" s="10" t="s">
        <v>136</v>
      </c>
      <c r="C292" s="10" t="s">
        <v>15</v>
      </c>
      <c r="D292" s="10" t="s">
        <v>113</v>
      </c>
      <c r="E292" s="10" t="s">
        <v>33</v>
      </c>
      <c r="F292" s="10" t="s">
        <v>53</v>
      </c>
      <c r="G292" s="10" t="s">
        <v>55</v>
      </c>
      <c r="H292" s="10">
        <v>98001</v>
      </c>
      <c r="I292" s="10" t="s">
        <v>196</v>
      </c>
      <c r="J292" s="19" t="s">
        <v>58</v>
      </c>
      <c r="K292" s="38">
        <v>4.601</v>
      </c>
      <c r="L292" s="19">
        <v>2023</v>
      </c>
      <c r="M292" s="119">
        <f>330000000-80000000</f>
        <v>250000000</v>
      </c>
      <c r="N292" s="117">
        <v>1678340.06</v>
      </c>
      <c r="O292" s="117">
        <v>64404790.350000001</v>
      </c>
      <c r="P292" s="125">
        <f t="shared" si="95"/>
        <v>0.25761916140000002</v>
      </c>
    </row>
    <row r="293" spans="1:16" ht="66" customHeight="1" x14ac:dyDescent="0.25">
      <c r="A293" s="11" t="s">
        <v>221</v>
      </c>
      <c r="B293" s="13" t="s">
        <v>136</v>
      </c>
      <c r="C293" s="13" t="s">
        <v>15</v>
      </c>
      <c r="D293" s="13" t="s">
        <v>23</v>
      </c>
      <c r="E293" s="13" t="s">
        <v>0</v>
      </c>
      <c r="F293" s="13" t="s">
        <v>0</v>
      </c>
      <c r="G293" s="13" t="s">
        <v>0</v>
      </c>
      <c r="H293" s="14" t="s">
        <v>0</v>
      </c>
      <c r="I293" s="14" t="s">
        <v>0</v>
      </c>
      <c r="J293" s="14" t="s">
        <v>0</v>
      </c>
      <c r="K293" s="14" t="s">
        <v>0</v>
      </c>
      <c r="L293" s="14" t="s">
        <v>0</v>
      </c>
      <c r="M293" s="118">
        <f t="shared" ref="M293:O299" si="107">M294</f>
        <v>5985992</v>
      </c>
      <c r="N293" s="118">
        <f t="shared" si="107"/>
        <v>0</v>
      </c>
      <c r="O293" s="118">
        <f t="shared" si="107"/>
        <v>0</v>
      </c>
      <c r="P293" s="125">
        <f t="shared" si="95"/>
        <v>0</v>
      </c>
    </row>
    <row r="294" spans="1:16" ht="15.6" x14ac:dyDescent="0.25">
      <c r="A294" s="11" t="s">
        <v>32</v>
      </c>
      <c r="B294" s="13" t="s">
        <v>136</v>
      </c>
      <c r="C294" s="13" t="s">
        <v>15</v>
      </c>
      <c r="D294" s="13" t="s">
        <v>23</v>
      </c>
      <c r="E294" s="13" t="s">
        <v>33</v>
      </c>
      <c r="F294" s="13" t="s">
        <v>0</v>
      </c>
      <c r="G294" s="13" t="s">
        <v>0</v>
      </c>
      <c r="H294" s="14" t="s">
        <v>0</v>
      </c>
      <c r="I294" s="14" t="s">
        <v>0</v>
      </c>
      <c r="J294" s="14" t="s">
        <v>0</v>
      </c>
      <c r="K294" s="14" t="s">
        <v>0</v>
      </c>
      <c r="L294" s="14" t="s">
        <v>0</v>
      </c>
      <c r="M294" s="118">
        <f t="shared" si="107"/>
        <v>5985992</v>
      </c>
      <c r="N294" s="118">
        <f t="shared" si="107"/>
        <v>0</v>
      </c>
      <c r="O294" s="118">
        <f t="shared" si="107"/>
        <v>0</v>
      </c>
      <c r="P294" s="125">
        <f t="shared" si="95"/>
        <v>0</v>
      </c>
    </row>
    <row r="295" spans="1:16" ht="15.6" x14ac:dyDescent="0.25">
      <c r="A295" s="16" t="s">
        <v>66</v>
      </c>
      <c r="B295" s="13" t="s">
        <v>136</v>
      </c>
      <c r="C295" s="13" t="s">
        <v>15</v>
      </c>
      <c r="D295" s="13" t="s">
        <v>23</v>
      </c>
      <c r="E295" s="13" t="s">
        <v>33</v>
      </c>
      <c r="F295" s="13" t="s">
        <v>67</v>
      </c>
      <c r="G295" s="13" t="s">
        <v>0</v>
      </c>
      <c r="H295" s="13" t="s">
        <v>0</v>
      </c>
      <c r="I295" s="13" t="s">
        <v>0</v>
      </c>
      <c r="J295" s="13" t="s">
        <v>0</v>
      </c>
      <c r="K295" s="13" t="s">
        <v>0</v>
      </c>
      <c r="L295" s="13" t="s">
        <v>0</v>
      </c>
      <c r="M295" s="118">
        <f t="shared" si="107"/>
        <v>5985992</v>
      </c>
      <c r="N295" s="118">
        <f t="shared" si="107"/>
        <v>0</v>
      </c>
      <c r="O295" s="118">
        <f t="shared" si="107"/>
        <v>0</v>
      </c>
      <c r="P295" s="125">
        <f t="shared" si="95"/>
        <v>0</v>
      </c>
    </row>
    <row r="296" spans="1:16" ht="15.6" x14ac:dyDescent="0.25">
      <c r="A296" s="16" t="s">
        <v>68</v>
      </c>
      <c r="B296" s="13" t="s">
        <v>136</v>
      </c>
      <c r="C296" s="13" t="s">
        <v>15</v>
      </c>
      <c r="D296" s="13" t="s">
        <v>23</v>
      </c>
      <c r="E296" s="13" t="s">
        <v>33</v>
      </c>
      <c r="F296" s="13" t="s">
        <v>67</v>
      </c>
      <c r="G296" s="13" t="s">
        <v>29</v>
      </c>
      <c r="H296" s="13" t="s">
        <v>0</v>
      </c>
      <c r="I296" s="13" t="s">
        <v>0</v>
      </c>
      <c r="J296" s="13" t="s">
        <v>0</v>
      </c>
      <c r="K296" s="13" t="s">
        <v>0</v>
      </c>
      <c r="L296" s="13" t="s">
        <v>0</v>
      </c>
      <c r="M296" s="118">
        <f t="shared" si="107"/>
        <v>5985992</v>
      </c>
      <c r="N296" s="118">
        <f t="shared" si="107"/>
        <v>0</v>
      </c>
      <c r="O296" s="118">
        <f t="shared" si="107"/>
        <v>0</v>
      </c>
      <c r="P296" s="125">
        <f t="shared" si="95"/>
        <v>0</v>
      </c>
    </row>
    <row r="297" spans="1:16" ht="31.2" x14ac:dyDescent="0.25">
      <c r="A297" s="11" t="s">
        <v>205</v>
      </c>
      <c r="B297" s="13" t="s">
        <v>136</v>
      </c>
      <c r="C297" s="13" t="s">
        <v>15</v>
      </c>
      <c r="D297" s="13" t="s">
        <v>23</v>
      </c>
      <c r="E297" s="13" t="s">
        <v>33</v>
      </c>
      <c r="F297" s="13" t="s">
        <v>67</v>
      </c>
      <c r="G297" s="13" t="s">
        <v>29</v>
      </c>
      <c r="H297" s="13" t="s">
        <v>202</v>
      </c>
      <c r="I297" s="14" t="s">
        <v>0</v>
      </c>
      <c r="J297" s="14" t="s">
        <v>0</v>
      </c>
      <c r="K297" s="14" t="s">
        <v>0</v>
      </c>
      <c r="L297" s="14" t="s">
        <v>0</v>
      </c>
      <c r="M297" s="118">
        <f t="shared" si="107"/>
        <v>5985992</v>
      </c>
      <c r="N297" s="118">
        <f t="shared" si="107"/>
        <v>0</v>
      </c>
      <c r="O297" s="118">
        <f t="shared" si="107"/>
        <v>0</v>
      </c>
      <c r="P297" s="125">
        <f t="shared" si="95"/>
        <v>0</v>
      </c>
    </row>
    <row r="298" spans="1:16" ht="46.8" x14ac:dyDescent="0.25">
      <c r="A298" s="11" t="s">
        <v>197</v>
      </c>
      <c r="B298" s="13" t="s">
        <v>136</v>
      </c>
      <c r="C298" s="13" t="s">
        <v>15</v>
      </c>
      <c r="D298" s="13" t="s">
        <v>23</v>
      </c>
      <c r="E298" s="13" t="s">
        <v>33</v>
      </c>
      <c r="F298" s="13" t="s">
        <v>67</v>
      </c>
      <c r="G298" s="13" t="s">
        <v>29</v>
      </c>
      <c r="H298" s="13" t="s">
        <v>202</v>
      </c>
      <c r="I298" s="13" t="s">
        <v>196</v>
      </c>
      <c r="J298" s="13" t="s">
        <v>0</v>
      </c>
      <c r="K298" s="13" t="s">
        <v>0</v>
      </c>
      <c r="L298" s="13" t="s">
        <v>0</v>
      </c>
      <c r="M298" s="118">
        <f t="shared" si="107"/>
        <v>5985992</v>
      </c>
      <c r="N298" s="118">
        <f t="shared" si="107"/>
        <v>0</v>
      </c>
      <c r="O298" s="118">
        <f t="shared" si="107"/>
        <v>0</v>
      </c>
      <c r="P298" s="125">
        <f t="shared" si="95"/>
        <v>0</v>
      </c>
    </row>
    <row r="299" spans="1:16" ht="31.2" x14ac:dyDescent="0.25">
      <c r="A299" s="11" t="s">
        <v>306</v>
      </c>
      <c r="B299" s="17" t="s">
        <v>0</v>
      </c>
      <c r="C299" s="17" t="s">
        <v>0</v>
      </c>
      <c r="D299" s="17" t="s">
        <v>0</v>
      </c>
      <c r="E299" s="17" t="s">
        <v>0</v>
      </c>
      <c r="F299" s="17" t="s">
        <v>0</v>
      </c>
      <c r="G299" s="17" t="s">
        <v>0</v>
      </c>
      <c r="H299" s="17" t="s">
        <v>0</v>
      </c>
      <c r="I299" s="17" t="s">
        <v>0</v>
      </c>
      <c r="J299" s="17" t="s">
        <v>0</v>
      </c>
      <c r="K299" s="17" t="s">
        <v>0</v>
      </c>
      <c r="L299" s="17" t="s">
        <v>0</v>
      </c>
      <c r="M299" s="118">
        <f t="shared" si="107"/>
        <v>5985992</v>
      </c>
      <c r="N299" s="118">
        <f t="shared" si="107"/>
        <v>0</v>
      </c>
      <c r="O299" s="118">
        <f t="shared" si="107"/>
        <v>0</v>
      </c>
      <c r="P299" s="125">
        <f t="shared" si="95"/>
        <v>0</v>
      </c>
    </row>
    <row r="300" spans="1:16" ht="31.2" x14ac:dyDescent="0.25">
      <c r="A300" s="27" t="s">
        <v>219</v>
      </c>
      <c r="B300" s="10" t="s">
        <v>136</v>
      </c>
      <c r="C300" s="10" t="s">
        <v>15</v>
      </c>
      <c r="D300" s="10" t="s">
        <v>23</v>
      </c>
      <c r="E300" s="10" t="s">
        <v>33</v>
      </c>
      <c r="F300" s="10" t="s">
        <v>67</v>
      </c>
      <c r="G300" s="10" t="s">
        <v>29</v>
      </c>
      <c r="H300" s="10" t="s">
        <v>202</v>
      </c>
      <c r="I300" s="10" t="s">
        <v>196</v>
      </c>
      <c r="J300" s="19" t="s">
        <v>58</v>
      </c>
      <c r="K300" s="20">
        <v>3.91</v>
      </c>
      <c r="L300" s="19" t="s">
        <v>46</v>
      </c>
      <c r="M300" s="119">
        <f>278936.17-278936.17+5390000+595992</f>
        <v>5985992</v>
      </c>
      <c r="N300" s="117">
        <v>0</v>
      </c>
      <c r="O300" s="117">
        <v>0</v>
      </c>
      <c r="P300" s="125">
        <f t="shared" si="95"/>
        <v>0</v>
      </c>
    </row>
    <row r="301" spans="1:16" ht="62.4" x14ac:dyDescent="0.25">
      <c r="A301" s="11" t="s">
        <v>214</v>
      </c>
      <c r="B301" s="13" t="s">
        <v>209</v>
      </c>
      <c r="C301" s="13" t="s">
        <v>0</v>
      </c>
      <c r="D301" s="13" t="s">
        <v>0</v>
      </c>
      <c r="E301" s="13" t="s">
        <v>0</v>
      </c>
      <c r="F301" s="13" t="s">
        <v>0</v>
      </c>
      <c r="G301" s="13" t="s">
        <v>0</v>
      </c>
      <c r="H301" s="14" t="s">
        <v>0</v>
      </c>
      <c r="I301" s="14" t="s">
        <v>0</v>
      </c>
      <c r="J301" s="14" t="s">
        <v>0</v>
      </c>
      <c r="K301" s="14" t="s">
        <v>0</v>
      </c>
      <c r="L301" s="14" t="s">
        <v>0</v>
      </c>
      <c r="M301" s="118">
        <f>M302</f>
        <v>974171952.94000006</v>
      </c>
      <c r="N301" s="118">
        <f t="shared" ref="N301:O305" si="108">N302</f>
        <v>499744817.01999998</v>
      </c>
      <c r="O301" s="118">
        <f t="shared" si="108"/>
        <v>512374173.47000003</v>
      </c>
      <c r="P301" s="125">
        <f t="shared" ref="P301:P343" si="109">O301/M301</f>
        <v>0.52595865845211576</v>
      </c>
    </row>
    <row r="302" spans="1:16" ht="31.2" x14ac:dyDescent="0.25">
      <c r="A302" s="11" t="s">
        <v>179</v>
      </c>
      <c r="B302" s="13" t="s">
        <v>209</v>
      </c>
      <c r="C302" s="13" t="s">
        <v>12</v>
      </c>
      <c r="D302" s="13" t="s">
        <v>0</v>
      </c>
      <c r="E302" s="13" t="s">
        <v>0</v>
      </c>
      <c r="F302" s="13" t="s">
        <v>0</v>
      </c>
      <c r="G302" s="13" t="s">
        <v>0</v>
      </c>
      <c r="H302" s="14" t="s">
        <v>0</v>
      </c>
      <c r="I302" s="14" t="s">
        <v>0</v>
      </c>
      <c r="J302" s="14" t="s">
        <v>0</v>
      </c>
      <c r="K302" s="14" t="s">
        <v>0</v>
      </c>
      <c r="L302" s="14" t="s">
        <v>0</v>
      </c>
      <c r="M302" s="118">
        <f>M303</f>
        <v>974171952.94000006</v>
      </c>
      <c r="N302" s="118">
        <f t="shared" si="108"/>
        <v>499744817.01999998</v>
      </c>
      <c r="O302" s="118">
        <f t="shared" si="108"/>
        <v>512374173.47000003</v>
      </c>
      <c r="P302" s="125">
        <f t="shared" si="109"/>
        <v>0.52595865845211576</v>
      </c>
    </row>
    <row r="303" spans="1:16" ht="31.2" x14ac:dyDescent="0.25">
      <c r="A303" s="11" t="s">
        <v>213</v>
      </c>
      <c r="B303" s="13" t="s">
        <v>209</v>
      </c>
      <c r="C303" s="13" t="s">
        <v>12</v>
      </c>
      <c r="D303" s="13" t="s">
        <v>208</v>
      </c>
      <c r="E303" s="13" t="s">
        <v>0</v>
      </c>
      <c r="F303" s="13" t="s">
        <v>0</v>
      </c>
      <c r="G303" s="13" t="s">
        <v>0</v>
      </c>
      <c r="H303" s="14" t="s">
        <v>0</v>
      </c>
      <c r="I303" s="14" t="s">
        <v>0</v>
      </c>
      <c r="J303" s="14" t="s">
        <v>0</v>
      </c>
      <c r="K303" s="14" t="s">
        <v>0</v>
      </c>
      <c r="L303" s="14" t="s">
        <v>0</v>
      </c>
      <c r="M303" s="118">
        <f>M304</f>
        <v>974171952.94000006</v>
      </c>
      <c r="N303" s="118">
        <f t="shared" si="108"/>
        <v>499744817.01999998</v>
      </c>
      <c r="O303" s="118">
        <f t="shared" si="108"/>
        <v>512374173.47000003</v>
      </c>
      <c r="P303" s="125">
        <f t="shared" si="109"/>
        <v>0.52595865845211576</v>
      </c>
    </row>
    <row r="304" spans="1:16" ht="15.6" x14ac:dyDescent="0.25">
      <c r="A304" s="11" t="s">
        <v>32</v>
      </c>
      <c r="B304" s="13" t="s">
        <v>209</v>
      </c>
      <c r="C304" s="13" t="s">
        <v>12</v>
      </c>
      <c r="D304" s="13" t="s">
        <v>208</v>
      </c>
      <c r="E304" s="13" t="s">
        <v>33</v>
      </c>
      <c r="F304" s="13" t="s">
        <v>0</v>
      </c>
      <c r="G304" s="13" t="s">
        <v>0</v>
      </c>
      <c r="H304" s="14" t="s">
        <v>0</v>
      </c>
      <c r="I304" s="14" t="s">
        <v>0</v>
      </c>
      <c r="J304" s="14" t="s">
        <v>0</v>
      </c>
      <c r="K304" s="14" t="s">
        <v>0</v>
      </c>
      <c r="L304" s="14" t="s">
        <v>0</v>
      </c>
      <c r="M304" s="118">
        <f>M305</f>
        <v>974171952.94000006</v>
      </c>
      <c r="N304" s="118">
        <f t="shared" si="108"/>
        <v>499744817.01999998</v>
      </c>
      <c r="O304" s="118">
        <f t="shared" si="108"/>
        <v>512374173.47000003</v>
      </c>
      <c r="P304" s="125">
        <f t="shared" si="109"/>
        <v>0.52595865845211576</v>
      </c>
    </row>
    <row r="305" spans="1:16" ht="15.6" x14ac:dyDescent="0.25">
      <c r="A305" s="16" t="s">
        <v>131</v>
      </c>
      <c r="B305" s="13" t="s">
        <v>209</v>
      </c>
      <c r="C305" s="13" t="s">
        <v>12</v>
      </c>
      <c r="D305" s="13" t="s">
        <v>208</v>
      </c>
      <c r="E305" s="13" t="s">
        <v>33</v>
      </c>
      <c r="F305" s="13" t="s">
        <v>48</v>
      </c>
      <c r="G305" s="13" t="s">
        <v>0</v>
      </c>
      <c r="H305" s="13" t="s">
        <v>0</v>
      </c>
      <c r="I305" s="13" t="s">
        <v>0</v>
      </c>
      <c r="J305" s="13" t="s">
        <v>0</v>
      </c>
      <c r="K305" s="13" t="s">
        <v>0</v>
      </c>
      <c r="L305" s="13" t="s">
        <v>0</v>
      </c>
      <c r="M305" s="118">
        <f>M306</f>
        <v>974171952.94000006</v>
      </c>
      <c r="N305" s="118">
        <f t="shared" si="108"/>
        <v>499744817.01999998</v>
      </c>
      <c r="O305" s="118">
        <f t="shared" si="108"/>
        <v>512374173.47000003</v>
      </c>
      <c r="P305" s="125">
        <f t="shared" si="109"/>
        <v>0.52595865845211576</v>
      </c>
    </row>
    <row r="306" spans="1:16" ht="15.6" x14ac:dyDescent="0.25">
      <c r="A306" s="16" t="s">
        <v>132</v>
      </c>
      <c r="B306" s="13" t="s">
        <v>209</v>
      </c>
      <c r="C306" s="13" t="s">
        <v>12</v>
      </c>
      <c r="D306" s="13" t="s">
        <v>208</v>
      </c>
      <c r="E306" s="13" t="s">
        <v>33</v>
      </c>
      <c r="F306" s="13" t="s">
        <v>48</v>
      </c>
      <c r="G306" s="13" t="s">
        <v>29</v>
      </c>
      <c r="H306" s="13" t="s">
        <v>0</v>
      </c>
      <c r="I306" s="13" t="s">
        <v>0</v>
      </c>
      <c r="J306" s="13" t="s">
        <v>0</v>
      </c>
      <c r="K306" s="13" t="s">
        <v>0</v>
      </c>
      <c r="L306" s="13" t="s">
        <v>0</v>
      </c>
      <c r="M306" s="118">
        <f>M307+M311</f>
        <v>974171952.94000006</v>
      </c>
      <c r="N306" s="118">
        <f t="shared" ref="N306:O306" si="110">N307+N311</f>
        <v>499744817.01999998</v>
      </c>
      <c r="O306" s="118">
        <f t="shared" si="110"/>
        <v>512374173.47000003</v>
      </c>
      <c r="P306" s="125">
        <f t="shared" si="109"/>
        <v>0.52595865845211576</v>
      </c>
    </row>
    <row r="307" spans="1:16" ht="31.2" x14ac:dyDescent="0.25">
      <c r="A307" s="11" t="s">
        <v>211</v>
      </c>
      <c r="B307" s="13" t="s">
        <v>209</v>
      </c>
      <c r="C307" s="13" t="s">
        <v>12</v>
      </c>
      <c r="D307" s="13" t="s">
        <v>208</v>
      </c>
      <c r="E307" s="13" t="s">
        <v>33</v>
      </c>
      <c r="F307" s="13" t="s">
        <v>48</v>
      </c>
      <c r="G307" s="13" t="s">
        <v>29</v>
      </c>
      <c r="H307" s="13" t="s">
        <v>207</v>
      </c>
      <c r="I307" s="14" t="s">
        <v>0</v>
      </c>
      <c r="J307" s="14" t="s">
        <v>0</v>
      </c>
      <c r="K307" s="14" t="s">
        <v>0</v>
      </c>
      <c r="L307" s="14" t="s">
        <v>0</v>
      </c>
      <c r="M307" s="118">
        <f>M308</f>
        <v>789450782.73000002</v>
      </c>
      <c r="N307" s="118">
        <f t="shared" ref="N307:O309" si="111">N308</f>
        <v>378685971.92000002</v>
      </c>
      <c r="O307" s="118">
        <f t="shared" si="111"/>
        <v>391315328.37</v>
      </c>
      <c r="P307" s="125">
        <f t="shared" si="109"/>
        <v>0.49568046156948803</v>
      </c>
    </row>
    <row r="308" spans="1:16" ht="46.8" x14ac:dyDescent="0.25">
      <c r="A308" s="11" t="s">
        <v>197</v>
      </c>
      <c r="B308" s="13" t="s">
        <v>209</v>
      </c>
      <c r="C308" s="13" t="s">
        <v>12</v>
      </c>
      <c r="D308" s="13" t="s">
        <v>208</v>
      </c>
      <c r="E308" s="13" t="s">
        <v>33</v>
      </c>
      <c r="F308" s="13" t="s">
        <v>48</v>
      </c>
      <c r="G308" s="13" t="s">
        <v>29</v>
      </c>
      <c r="H308" s="13" t="s">
        <v>207</v>
      </c>
      <c r="I308" s="13" t="s">
        <v>196</v>
      </c>
      <c r="J308" s="13" t="s">
        <v>0</v>
      </c>
      <c r="K308" s="13" t="s">
        <v>0</v>
      </c>
      <c r="L308" s="13" t="s">
        <v>0</v>
      </c>
      <c r="M308" s="118">
        <f>M309</f>
        <v>789450782.73000002</v>
      </c>
      <c r="N308" s="118">
        <f t="shared" si="111"/>
        <v>378685971.92000002</v>
      </c>
      <c r="O308" s="118">
        <f t="shared" si="111"/>
        <v>391315328.37</v>
      </c>
      <c r="P308" s="125">
        <f t="shared" si="109"/>
        <v>0.49568046156948803</v>
      </c>
    </row>
    <row r="309" spans="1:16" ht="15.6" x14ac:dyDescent="0.25">
      <c r="A309" s="11" t="s">
        <v>204</v>
      </c>
      <c r="B309" s="17" t="s">
        <v>0</v>
      </c>
      <c r="C309" s="17" t="s">
        <v>0</v>
      </c>
      <c r="D309" s="17" t="s">
        <v>0</v>
      </c>
      <c r="E309" s="17" t="s">
        <v>0</v>
      </c>
      <c r="F309" s="17" t="s">
        <v>0</v>
      </c>
      <c r="G309" s="17" t="s">
        <v>0</v>
      </c>
      <c r="H309" s="17" t="s">
        <v>0</v>
      </c>
      <c r="I309" s="17" t="s">
        <v>0</v>
      </c>
      <c r="J309" s="17" t="s">
        <v>0</v>
      </c>
      <c r="K309" s="17" t="s">
        <v>0</v>
      </c>
      <c r="L309" s="17" t="s">
        <v>0</v>
      </c>
      <c r="M309" s="118">
        <f>M310</f>
        <v>789450782.73000002</v>
      </c>
      <c r="N309" s="118">
        <f t="shared" si="111"/>
        <v>378685971.92000002</v>
      </c>
      <c r="O309" s="118">
        <f t="shared" si="111"/>
        <v>391315328.37</v>
      </c>
      <c r="P309" s="125">
        <f t="shared" si="109"/>
        <v>0.49568046156948803</v>
      </c>
    </row>
    <row r="310" spans="1:16" ht="39.75" customHeight="1" x14ac:dyDescent="0.25">
      <c r="A310" s="27" t="s">
        <v>210</v>
      </c>
      <c r="B310" s="10" t="s">
        <v>209</v>
      </c>
      <c r="C310" s="10" t="s">
        <v>12</v>
      </c>
      <c r="D310" s="10" t="s">
        <v>208</v>
      </c>
      <c r="E310" s="10" t="s">
        <v>33</v>
      </c>
      <c r="F310" s="10" t="s">
        <v>48</v>
      </c>
      <c r="G310" s="10" t="s">
        <v>29</v>
      </c>
      <c r="H310" s="10" t="s">
        <v>207</v>
      </c>
      <c r="I310" s="10" t="s">
        <v>196</v>
      </c>
      <c r="J310" s="19" t="s">
        <v>206</v>
      </c>
      <c r="K310" s="20">
        <v>1225</v>
      </c>
      <c r="L310" s="19" t="s">
        <v>46</v>
      </c>
      <c r="M310" s="119">
        <f>563730782.73+225720000</f>
        <v>789450782.73000002</v>
      </c>
      <c r="N310" s="117">
        <v>378685971.92000002</v>
      </c>
      <c r="O310" s="117">
        <v>391315328.37</v>
      </c>
      <c r="P310" s="125">
        <f t="shared" si="109"/>
        <v>0.49568046156948803</v>
      </c>
    </row>
    <row r="311" spans="1:16" ht="46.8" x14ac:dyDescent="0.25">
      <c r="A311" s="15" t="s">
        <v>466</v>
      </c>
      <c r="B311" s="21" t="s">
        <v>209</v>
      </c>
      <c r="C311" s="21" t="s">
        <v>12</v>
      </c>
      <c r="D311" s="21" t="s">
        <v>208</v>
      </c>
      <c r="E311" s="21" t="s">
        <v>33</v>
      </c>
      <c r="F311" s="21" t="s">
        <v>48</v>
      </c>
      <c r="G311" s="21" t="s">
        <v>29</v>
      </c>
      <c r="H311" s="21" t="s">
        <v>467</v>
      </c>
      <c r="I311" s="25" t="s">
        <v>0</v>
      </c>
      <c r="J311" s="25" t="s">
        <v>0</v>
      </c>
      <c r="K311" s="25" t="s">
        <v>0</v>
      </c>
      <c r="L311" s="25" t="s">
        <v>0</v>
      </c>
      <c r="M311" s="118">
        <f>M312</f>
        <v>184721170.21000001</v>
      </c>
      <c r="N311" s="118">
        <f t="shared" ref="N311:O313" si="112">N312</f>
        <v>121058845.09999999</v>
      </c>
      <c r="O311" s="118">
        <f t="shared" si="112"/>
        <v>121058845.09999999</v>
      </c>
      <c r="P311" s="125">
        <f t="shared" si="109"/>
        <v>0.65535988626736397</v>
      </c>
    </row>
    <row r="312" spans="1:16" ht="46.8" x14ac:dyDescent="0.25">
      <c r="A312" s="15" t="s">
        <v>197</v>
      </c>
      <c r="B312" s="21" t="s">
        <v>209</v>
      </c>
      <c r="C312" s="21" t="s">
        <v>12</v>
      </c>
      <c r="D312" s="21" t="s">
        <v>208</v>
      </c>
      <c r="E312" s="21" t="s">
        <v>33</v>
      </c>
      <c r="F312" s="21" t="s">
        <v>48</v>
      </c>
      <c r="G312" s="21" t="s">
        <v>29</v>
      </c>
      <c r="H312" s="21" t="s">
        <v>467</v>
      </c>
      <c r="I312" s="21" t="s">
        <v>196</v>
      </c>
      <c r="J312" s="21" t="s">
        <v>0</v>
      </c>
      <c r="K312" s="21" t="s">
        <v>0</v>
      </c>
      <c r="L312" s="21" t="s">
        <v>0</v>
      </c>
      <c r="M312" s="118">
        <f>M313</f>
        <v>184721170.21000001</v>
      </c>
      <c r="N312" s="118">
        <f t="shared" si="112"/>
        <v>121058845.09999999</v>
      </c>
      <c r="O312" s="118">
        <f t="shared" si="112"/>
        <v>121058845.09999999</v>
      </c>
      <c r="P312" s="125">
        <f t="shared" si="109"/>
        <v>0.65535988626736397</v>
      </c>
    </row>
    <row r="313" spans="1:16" ht="15.6" x14ac:dyDescent="0.25">
      <c r="A313" s="15" t="s">
        <v>204</v>
      </c>
      <c r="B313" s="17" t="s">
        <v>0</v>
      </c>
      <c r="C313" s="17" t="s">
        <v>0</v>
      </c>
      <c r="D313" s="17" t="s">
        <v>0</v>
      </c>
      <c r="E313" s="17" t="s">
        <v>0</v>
      </c>
      <c r="F313" s="17" t="s">
        <v>0</v>
      </c>
      <c r="G313" s="17" t="s">
        <v>0</v>
      </c>
      <c r="H313" s="17" t="s">
        <v>0</v>
      </c>
      <c r="I313" s="17" t="s">
        <v>0</v>
      </c>
      <c r="J313" s="17" t="s">
        <v>0</v>
      </c>
      <c r="K313" s="17" t="s">
        <v>0</v>
      </c>
      <c r="L313" s="17" t="s">
        <v>0</v>
      </c>
      <c r="M313" s="118">
        <f>M314</f>
        <v>184721170.21000001</v>
      </c>
      <c r="N313" s="118">
        <f t="shared" si="112"/>
        <v>121058845.09999999</v>
      </c>
      <c r="O313" s="118">
        <f t="shared" si="112"/>
        <v>121058845.09999999</v>
      </c>
      <c r="P313" s="125">
        <f t="shared" si="109"/>
        <v>0.65535988626736397</v>
      </c>
    </row>
    <row r="314" spans="1:16" ht="26.4" x14ac:dyDescent="0.25">
      <c r="A314" s="27" t="s">
        <v>210</v>
      </c>
      <c r="B314" s="22" t="s">
        <v>209</v>
      </c>
      <c r="C314" s="22" t="s">
        <v>12</v>
      </c>
      <c r="D314" s="22" t="s">
        <v>208</v>
      </c>
      <c r="E314" s="22" t="s">
        <v>33</v>
      </c>
      <c r="F314" s="22" t="s">
        <v>48</v>
      </c>
      <c r="G314" s="22" t="s">
        <v>29</v>
      </c>
      <c r="H314" s="22" t="s">
        <v>467</v>
      </c>
      <c r="I314" s="22" t="s">
        <v>196</v>
      </c>
      <c r="J314" s="19" t="s">
        <v>206</v>
      </c>
      <c r="K314" s="20">
        <v>1225</v>
      </c>
      <c r="L314" s="19" t="s">
        <v>46</v>
      </c>
      <c r="M314" s="119">
        <f>173637900+11083270.21</f>
        <v>184721170.21000001</v>
      </c>
      <c r="N314" s="117">
        <v>121058845.09999999</v>
      </c>
      <c r="O314" s="117">
        <v>121058845.09999999</v>
      </c>
      <c r="P314" s="125">
        <f t="shared" si="109"/>
        <v>0.65535988626736397</v>
      </c>
    </row>
    <row r="315" spans="1:16" ht="31.2" x14ac:dyDescent="0.25">
      <c r="A315" s="11" t="s">
        <v>153</v>
      </c>
      <c r="B315" s="13" t="s">
        <v>154</v>
      </c>
      <c r="C315" s="13" t="s">
        <v>0</v>
      </c>
      <c r="D315" s="13" t="s">
        <v>0</v>
      </c>
      <c r="E315" s="13" t="s">
        <v>0</v>
      </c>
      <c r="F315" s="13" t="s">
        <v>0</v>
      </c>
      <c r="G315" s="13" t="s">
        <v>0</v>
      </c>
      <c r="H315" s="14" t="s">
        <v>0</v>
      </c>
      <c r="I315" s="14" t="s">
        <v>0</v>
      </c>
      <c r="J315" s="14" t="s">
        <v>0</v>
      </c>
      <c r="K315" s="14" t="s">
        <v>0</v>
      </c>
      <c r="L315" s="14" t="s">
        <v>0</v>
      </c>
      <c r="M315" s="118">
        <f>M316+M327</f>
        <v>204876899.40000001</v>
      </c>
      <c r="N315" s="118">
        <f t="shared" ref="N315:O315" si="113">N316+N327</f>
        <v>134449773.67000002</v>
      </c>
      <c r="O315" s="118">
        <f t="shared" si="113"/>
        <v>150084654.97</v>
      </c>
      <c r="P315" s="125">
        <f t="shared" si="109"/>
        <v>0.73256016373508237</v>
      </c>
    </row>
    <row r="316" spans="1:16" ht="31.2" x14ac:dyDescent="0.25">
      <c r="A316" s="11" t="s">
        <v>179</v>
      </c>
      <c r="B316" s="13" t="s">
        <v>154</v>
      </c>
      <c r="C316" s="13" t="s">
        <v>12</v>
      </c>
      <c r="D316" s="13" t="s">
        <v>0</v>
      </c>
      <c r="E316" s="13" t="s">
        <v>0</v>
      </c>
      <c r="F316" s="13" t="s">
        <v>0</v>
      </c>
      <c r="G316" s="13" t="s">
        <v>0</v>
      </c>
      <c r="H316" s="14" t="s">
        <v>0</v>
      </c>
      <c r="I316" s="14" t="s">
        <v>0</v>
      </c>
      <c r="J316" s="14" t="s">
        <v>0</v>
      </c>
      <c r="K316" s="14" t="s">
        <v>0</v>
      </c>
      <c r="L316" s="14" t="s">
        <v>0</v>
      </c>
      <c r="M316" s="118">
        <f t="shared" ref="M316:O321" si="114">M317</f>
        <v>137806644.46000001</v>
      </c>
      <c r="N316" s="118">
        <f t="shared" si="114"/>
        <v>73445244.310000002</v>
      </c>
      <c r="O316" s="118">
        <f t="shared" si="114"/>
        <v>89080125.609999999</v>
      </c>
      <c r="P316" s="125">
        <f t="shared" si="109"/>
        <v>0.64641386457861649</v>
      </c>
    </row>
    <row r="317" spans="1:16" ht="31.2" x14ac:dyDescent="0.25">
      <c r="A317" s="11" t="s">
        <v>155</v>
      </c>
      <c r="B317" s="13" t="s">
        <v>154</v>
      </c>
      <c r="C317" s="13" t="s">
        <v>12</v>
      </c>
      <c r="D317" s="13" t="s">
        <v>156</v>
      </c>
      <c r="E317" s="13" t="s">
        <v>0</v>
      </c>
      <c r="F317" s="13" t="s">
        <v>0</v>
      </c>
      <c r="G317" s="13" t="s">
        <v>0</v>
      </c>
      <c r="H317" s="14" t="s">
        <v>0</v>
      </c>
      <c r="I317" s="14" t="s">
        <v>0</v>
      </c>
      <c r="J317" s="14" t="s">
        <v>0</v>
      </c>
      <c r="K317" s="14" t="s">
        <v>0</v>
      </c>
      <c r="L317" s="14" t="s">
        <v>0</v>
      </c>
      <c r="M317" s="118">
        <f t="shared" si="114"/>
        <v>137806644.46000001</v>
      </c>
      <c r="N317" s="118">
        <f t="shared" si="114"/>
        <v>73445244.310000002</v>
      </c>
      <c r="O317" s="118">
        <f t="shared" si="114"/>
        <v>89080125.609999999</v>
      </c>
      <c r="P317" s="125">
        <f t="shared" si="109"/>
        <v>0.64641386457861649</v>
      </c>
    </row>
    <row r="318" spans="1:16" ht="15.6" x14ac:dyDescent="0.25">
      <c r="A318" s="11" t="s">
        <v>32</v>
      </c>
      <c r="B318" s="13" t="s">
        <v>154</v>
      </c>
      <c r="C318" s="13" t="s">
        <v>12</v>
      </c>
      <c r="D318" s="13" t="s">
        <v>156</v>
      </c>
      <c r="E318" s="13" t="s">
        <v>33</v>
      </c>
      <c r="F318" s="13" t="s">
        <v>0</v>
      </c>
      <c r="G318" s="13" t="s">
        <v>0</v>
      </c>
      <c r="H318" s="14" t="s">
        <v>0</v>
      </c>
      <c r="I318" s="14" t="s">
        <v>0</v>
      </c>
      <c r="J318" s="14" t="s">
        <v>0</v>
      </c>
      <c r="K318" s="14" t="s">
        <v>0</v>
      </c>
      <c r="L318" s="14" t="s">
        <v>0</v>
      </c>
      <c r="M318" s="118">
        <f t="shared" si="114"/>
        <v>137806644.46000001</v>
      </c>
      <c r="N318" s="118">
        <f t="shared" si="114"/>
        <v>73445244.310000002</v>
      </c>
      <c r="O318" s="118">
        <f t="shared" si="114"/>
        <v>89080125.609999999</v>
      </c>
      <c r="P318" s="125">
        <f t="shared" si="109"/>
        <v>0.64641386457861649</v>
      </c>
    </row>
    <row r="319" spans="1:16" ht="15.6" x14ac:dyDescent="0.25">
      <c r="A319" s="16" t="s">
        <v>157</v>
      </c>
      <c r="B319" s="13" t="s">
        <v>154</v>
      </c>
      <c r="C319" s="13" t="s">
        <v>12</v>
      </c>
      <c r="D319" s="13" t="s">
        <v>156</v>
      </c>
      <c r="E319" s="13" t="s">
        <v>33</v>
      </c>
      <c r="F319" s="13" t="s">
        <v>21</v>
      </c>
      <c r="G319" s="13" t="s">
        <v>0</v>
      </c>
      <c r="H319" s="13" t="s">
        <v>0</v>
      </c>
      <c r="I319" s="13" t="s">
        <v>0</v>
      </c>
      <c r="J319" s="13" t="s">
        <v>0</v>
      </c>
      <c r="K319" s="13" t="s">
        <v>0</v>
      </c>
      <c r="L319" s="13" t="s">
        <v>0</v>
      </c>
      <c r="M319" s="118">
        <f t="shared" si="114"/>
        <v>137806644.46000001</v>
      </c>
      <c r="N319" s="118">
        <f t="shared" si="114"/>
        <v>73445244.310000002</v>
      </c>
      <c r="O319" s="118">
        <f t="shared" si="114"/>
        <v>89080125.609999999</v>
      </c>
      <c r="P319" s="125">
        <f t="shared" si="109"/>
        <v>0.64641386457861649</v>
      </c>
    </row>
    <row r="320" spans="1:16" ht="15.6" x14ac:dyDescent="0.25">
      <c r="A320" s="16" t="s">
        <v>158</v>
      </c>
      <c r="B320" s="13" t="s">
        <v>154</v>
      </c>
      <c r="C320" s="13" t="s">
        <v>12</v>
      </c>
      <c r="D320" s="13" t="s">
        <v>156</v>
      </c>
      <c r="E320" s="13" t="s">
        <v>33</v>
      </c>
      <c r="F320" s="13" t="s">
        <v>21</v>
      </c>
      <c r="G320" s="13" t="s">
        <v>29</v>
      </c>
      <c r="H320" s="13" t="s">
        <v>0</v>
      </c>
      <c r="I320" s="13" t="s">
        <v>0</v>
      </c>
      <c r="J320" s="13" t="s">
        <v>0</v>
      </c>
      <c r="K320" s="13" t="s">
        <v>0</v>
      </c>
      <c r="L320" s="13" t="s">
        <v>0</v>
      </c>
      <c r="M320" s="118">
        <f t="shared" si="114"/>
        <v>137806644.46000001</v>
      </c>
      <c r="N320" s="118">
        <f t="shared" si="114"/>
        <v>73445244.310000002</v>
      </c>
      <c r="O320" s="118">
        <f t="shared" si="114"/>
        <v>89080125.609999999</v>
      </c>
      <c r="P320" s="125">
        <f t="shared" si="109"/>
        <v>0.64641386457861649</v>
      </c>
    </row>
    <row r="321" spans="1:16" ht="92.25" customHeight="1" x14ac:dyDescent="0.25">
      <c r="A321" s="15" t="s">
        <v>163</v>
      </c>
      <c r="B321" s="13" t="s">
        <v>154</v>
      </c>
      <c r="C321" s="13" t="s">
        <v>12</v>
      </c>
      <c r="D321" s="13" t="s">
        <v>156</v>
      </c>
      <c r="E321" s="13" t="s">
        <v>33</v>
      </c>
      <c r="F321" s="13" t="s">
        <v>21</v>
      </c>
      <c r="G321" s="13" t="s">
        <v>29</v>
      </c>
      <c r="H321" s="13" t="s">
        <v>164</v>
      </c>
      <c r="I321" s="14" t="s">
        <v>0</v>
      </c>
      <c r="J321" s="14" t="s">
        <v>0</v>
      </c>
      <c r="K321" s="14" t="s">
        <v>0</v>
      </c>
      <c r="L321" s="14" t="s">
        <v>0</v>
      </c>
      <c r="M321" s="118">
        <f t="shared" si="114"/>
        <v>137806644.46000001</v>
      </c>
      <c r="N321" s="118">
        <f t="shared" si="114"/>
        <v>73445244.310000002</v>
      </c>
      <c r="O321" s="118">
        <f t="shared" si="114"/>
        <v>89080125.609999999</v>
      </c>
      <c r="P321" s="125">
        <f t="shared" si="109"/>
        <v>0.64641386457861649</v>
      </c>
    </row>
    <row r="322" spans="1:16" ht="66" customHeight="1" x14ac:dyDescent="0.25">
      <c r="A322" s="11" t="s">
        <v>197</v>
      </c>
      <c r="B322" s="13" t="s">
        <v>154</v>
      </c>
      <c r="C322" s="13" t="s">
        <v>12</v>
      </c>
      <c r="D322" s="13" t="s">
        <v>156</v>
      </c>
      <c r="E322" s="13" t="s">
        <v>33</v>
      </c>
      <c r="F322" s="13" t="s">
        <v>21</v>
      </c>
      <c r="G322" s="13" t="s">
        <v>29</v>
      </c>
      <c r="H322" s="13" t="s">
        <v>164</v>
      </c>
      <c r="I322" s="13" t="s">
        <v>196</v>
      </c>
      <c r="J322" s="13" t="s">
        <v>0</v>
      </c>
      <c r="K322" s="13" t="s">
        <v>0</v>
      </c>
      <c r="L322" s="13" t="s">
        <v>0</v>
      </c>
      <c r="M322" s="118">
        <f>M323+M325</f>
        <v>137806644.46000001</v>
      </c>
      <c r="N322" s="118">
        <f t="shared" ref="N322:O322" si="115">N323+N325</f>
        <v>73445244.310000002</v>
      </c>
      <c r="O322" s="118">
        <f t="shared" si="115"/>
        <v>89080125.609999999</v>
      </c>
      <c r="P322" s="125">
        <f t="shared" si="109"/>
        <v>0.64641386457861649</v>
      </c>
    </row>
    <row r="323" spans="1:16" ht="15.6" x14ac:dyDescent="0.25">
      <c r="A323" s="31" t="s">
        <v>244</v>
      </c>
      <c r="B323" s="13"/>
      <c r="C323" s="13"/>
      <c r="D323" s="13"/>
      <c r="E323" s="13"/>
      <c r="F323" s="13"/>
      <c r="G323" s="13"/>
      <c r="H323" s="13"/>
      <c r="I323" s="13"/>
      <c r="J323" s="28"/>
      <c r="K323" s="29"/>
      <c r="L323" s="28"/>
      <c r="M323" s="118">
        <f>M324</f>
        <v>28695979.620000001</v>
      </c>
      <c r="N323" s="118">
        <f t="shared" ref="N323:O323" si="116">N324</f>
        <v>24107350.57</v>
      </c>
      <c r="O323" s="118">
        <f t="shared" si="116"/>
        <v>24107350.57</v>
      </c>
      <c r="P323" s="125">
        <f t="shared" si="109"/>
        <v>0.84009505475108781</v>
      </c>
    </row>
    <row r="324" spans="1:16" ht="30.75" customHeight="1" x14ac:dyDescent="0.25">
      <c r="A324" s="23" t="s">
        <v>198</v>
      </c>
      <c r="B324" s="10" t="s">
        <v>154</v>
      </c>
      <c r="C324" s="10" t="s">
        <v>12</v>
      </c>
      <c r="D324" s="10" t="s">
        <v>156</v>
      </c>
      <c r="E324" s="10" t="s">
        <v>33</v>
      </c>
      <c r="F324" s="10" t="s">
        <v>21</v>
      </c>
      <c r="G324" s="10" t="s">
        <v>29</v>
      </c>
      <c r="H324" s="10" t="s">
        <v>164</v>
      </c>
      <c r="I324" s="10" t="s">
        <v>196</v>
      </c>
      <c r="J324" s="40" t="s">
        <v>195</v>
      </c>
      <c r="K324" s="20">
        <v>44</v>
      </c>
      <c r="L324" s="19">
        <v>2022</v>
      </c>
      <c r="M324" s="119">
        <v>28695979.620000001</v>
      </c>
      <c r="N324" s="117">
        <v>24107350.57</v>
      </c>
      <c r="O324" s="117">
        <v>24107350.57</v>
      </c>
      <c r="P324" s="125">
        <f t="shared" si="109"/>
        <v>0.84009505475108781</v>
      </c>
    </row>
    <row r="325" spans="1:16" ht="15.6" x14ac:dyDescent="0.25">
      <c r="A325" s="11" t="s">
        <v>201</v>
      </c>
      <c r="B325" s="17" t="s">
        <v>0</v>
      </c>
      <c r="C325" s="17" t="s">
        <v>0</v>
      </c>
      <c r="D325" s="17" t="s">
        <v>0</v>
      </c>
      <c r="E325" s="17" t="s">
        <v>0</v>
      </c>
      <c r="F325" s="17" t="s">
        <v>0</v>
      </c>
      <c r="G325" s="17" t="s">
        <v>0</v>
      </c>
      <c r="H325" s="17" t="s">
        <v>0</v>
      </c>
      <c r="I325" s="17" t="s">
        <v>0</v>
      </c>
      <c r="J325" s="17" t="s">
        <v>0</v>
      </c>
      <c r="K325" s="17" t="s">
        <v>0</v>
      </c>
      <c r="L325" s="17" t="s">
        <v>0</v>
      </c>
      <c r="M325" s="118">
        <f>M326</f>
        <v>109110664.84</v>
      </c>
      <c r="N325" s="118">
        <f t="shared" ref="N325:O325" si="117">N326</f>
        <v>49337893.740000002</v>
      </c>
      <c r="O325" s="118">
        <f t="shared" si="117"/>
        <v>64972775.039999999</v>
      </c>
      <c r="P325" s="125">
        <f t="shared" si="109"/>
        <v>0.59547593386289188</v>
      </c>
    </row>
    <row r="326" spans="1:16" ht="31.2" x14ac:dyDescent="0.25">
      <c r="A326" s="18" t="s">
        <v>200</v>
      </c>
      <c r="B326" s="10" t="s">
        <v>154</v>
      </c>
      <c r="C326" s="10" t="s">
        <v>12</v>
      </c>
      <c r="D326" s="10" t="s">
        <v>156</v>
      </c>
      <c r="E326" s="10" t="s">
        <v>33</v>
      </c>
      <c r="F326" s="10" t="s">
        <v>21</v>
      </c>
      <c r="G326" s="10" t="s">
        <v>29</v>
      </c>
      <c r="H326" s="10" t="s">
        <v>164</v>
      </c>
      <c r="I326" s="10" t="s">
        <v>196</v>
      </c>
      <c r="J326" s="40" t="s">
        <v>195</v>
      </c>
      <c r="K326" s="20">
        <v>75</v>
      </c>
      <c r="L326" s="19" t="s">
        <v>46</v>
      </c>
      <c r="M326" s="119">
        <f>41213212.3+376983.64+30199068.9+37321400</f>
        <v>109110664.84</v>
      </c>
      <c r="N326" s="117">
        <v>49337893.740000002</v>
      </c>
      <c r="O326" s="117">
        <v>64972775.039999999</v>
      </c>
      <c r="P326" s="125">
        <f t="shared" si="109"/>
        <v>0.59547593386289188</v>
      </c>
    </row>
    <row r="327" spans="1:16" ht="31.2" x14ac:dyDescent="0.25">
      <c r="A327" s="43" t="s">
        <v>30</v>
      </c>
      <c r="B327" s="44">
        <v>25</v>
      </c>
      <c r="C327" s="44">
        <v>4</v>
      </c>
      <c r="D327" s="44"/>
      <c r="E327" s="44"/>
      <c r="F327" s="44"/>
      <c r="G327" s="44"/>
      <c r="H327" s="44"/>
      <c r="I327" s="44"/>
      <c r="J327" s="45"/>
      <c r="K327" s="46"/>
      <c r="L327" s="46"/>
      <c r="M327" s="122">
        <f t="shared" ref="M327:O332" si="118">M328</f>
        <v>67070254.939999998</v>
      </c>
      <c r="N327" s="122">
        <f t="shared" si="118"/>
        <v>61004529.359999999</v>
      </c>
      <c r="O327" s="122">
        <f t="shared" si="118"/>
        <v>61004529.359999999</v>
      </c>
      <c r="P327" s="125">
        <f t="shared" si="109"/>
        <v>0.90956161437844096</v>
      </c>
    </row>
    <row r="328" spans="1:16" ht="96.75" customHeight="1" x14ac:dyDescent="0.25">
      <c r="A328" s="43" t="s">
        <v>417</v>
      </c>
      <c r="B328" s="44">
        <v>25</v>
      </c>
      <c r="C328" s="44">
        <v>4</v>
      </c>
      <c r="D328" s="44" t="s">
        <v>36</v>
      </c>
      <c r="E328" s="44"/>
      <c r="F328" s="44"/>
      <c r="G328" s="44"/>
      <c r="H328" s="44"/>
      <c r="I328" s="44"/>
      <c r="J328" s="45"/>
      <c r="K328" s="46"/>
      <c r="L328" s="46"/>
      <c r="M328" s="122">
        <f t="shared" si="118"/>
        <v>67070254.939999998</v>
      </c>
      <c r="N328" s="122">
        <f t="shared" si="118"/>
        <v>61004529.359999999</v>
      </c>
      <c r="O328" s="122">
        <f t="shared" si="118"/>
        <v>61004529.359999999</v>
      </c>
      <c r="P328" s="125">
        <f t="shared" si="109"/>
        <v>0.90956161437844096</v>
      </c>
    </row>
    <row r="329" spans="1:16" ht="15.6" x14ac:dyDescent="0.25">
      <c r="A329" s="43" t="s">
        <v>32</v>
      </c>
      <c r="B329" s="44">
        <v>25</v>
      </c>
      <c r="C329" s="44">
        <v>4</v>
      </c>
      <c r="D329" s="44" t="s">
        <v>36</v>
      </c>
      <c r="E329" s="44" t="s">
        <v>33</v>
      </c>
      <c r="F329" s="44"/>
      <c r="G329" s="44"/>
      <c r="H329" s="44"/>
      <c r="I329" s="44"/>
      <c r="J329" s="45"/>
      <c r="K329" s="46"/>
      <c r="L329" s="46"/>
      <c r="M329" s="122">
        <f t="shared" si="118"/>
        <v>67070254.939999998</v>
      </c>
      <c r="N329" s="122">
        <f t="shared" si="118"/>
        <v>61004529.359999999</v>
      </c>
      <c r="O329" s="122">
        <f t="shared" si="118"/>
        <v>61004529.359999999</v>
      </c>
      <c r="P329" s="125">
        <f t="shared" si="109"/>
        <v>0.90956161437844096</v>
      </c>
    </row>
    <row r="330" spans="1:16" ht="15.6" x14ac:dyDescent="0.25">
      <c r="A330" s="16" t="s">
        <v>157</v>
      </c>
      <c r="B330" s="44">
        <v>25</v>
      </c>
      <c r="C330" s="44">
        <v>4</v>
      </c>
      <c r="D330" s="44" t="s">
        <v>36</v>
      </c>
      <c r="E330" s="44" t="s">
        <v>33</v>
      </c>
      <c r="F330" s="44" t="s">
        <v>21</v>
      </c>
      <c r="G330" s="44"/>
      <c r="H330" s="44"/>
      <c r="I330" s="44"/>
      <c r="J330" s="45"/>
      <c r="K330" s="46"/>
      <c r="L330" s="46"/>
      <c r="M330" s="122">
        <f t="shared" si="118"/>
        <v>67070254.939999998</v>
      </c>
      <c r="N330" s="122">
        <f t="shared" si="118"/>
        <v>61004529.359999999</v>
      </c>
      <c r="O330" s="122">
        <f t="shared" si="118"/>
        <v>61004529.359999999</v>
      </c>
      <c r="P330" s="125">
        <f t="shared" si="109"/>
        <v>0.90956161437844096</v>
      </c>
    </row>
    <row r="331" spans="1:16" ht="15.6" x14ac:dyDescent="0.25">
      <c r="A331" s="16" t="s">
        <v>158</v>
      </c>
      <c r="B331" s="44">
        <v>25</v>
      </c>
      <c r="C331" s="44">
        <v>4</v>
      </c>
      <c r="D331" s="44" t="s">
        <v>36</v>
      </c>
      <c r="E331" s="44" t="s">
        <v>33</v>
      </c>
      <c r="F331" s="44" t="s">
        <v>21</v>
      </c>
      <c r="G331" s="44" t="s">
        <v>29</v>
      </c>
      <c r="H331" s="44"/>
      <c r="I331" s="44"/>
      <c r="J331" s="45"/>
      <c r="K331" s="46"/>
      <c r="L331" s="46"/>
      <c r="M331" s="122">
        <f t="shared" si="118"/>
        <v>67070254.939999998</v>
      </c>
      <c r="N331" s="122">
        <f t="shared" si="118"/>
        <v>61004529.359999999</v>
      </c>
      <c r="O331" s="122">
        <f t="shared" si="118"/>
        <v>61004529.359999999</v>
      </c>
      <c r="P331" s="125">
        <f t="shared" si="109"/>
        <v>0.90956161437844096</v>
      </c>
    </row>
    <row r="332" spans="1:16" ht="31.2" x14ac:dyDescent="0.25">
      <c r="A332" s="11" t="s">
        <v>205</v>
      </c>
      <c r="B332" s="44">
        <v>25</v>
      </c>
      <c r="C332" s="44">
        <v>4</v>
      </c>
      <c r="D332" s="44" t="s">
        <v>36</v>
      </c>
      <c r="E332" s="44" t="s">
        <v>33</v>
      </c>
      <c r="F332" s="44" t="s">
        <v>21</v>
      </c>
      <c r="G332" s="44" t="s">
        <v>29</v>
      </c>
      <c r="H332" s="44" t="s">
        <v>202</v>
      </c>
      <c r="I332" s="44"/>
      <c r="J332" s="45"/>
      <c r="K332" s="46"/>
      <c r="L332" s="46"/>
      <c r="M332" s="122">
        <f t="shared" si="118"/>
        <v>67070254.939999998</v>
      </c>
      <c r="N332" s="122">
        <f t="shared" si="118"/>
        <v>61004529.359999999</v>
      </c>
      <c r="O332" s="122">
        <f t="shared" si="118"/>
        <v>61004529.359999999</v>
      </c>
      <c r="P332" s="125">
        <f t="shared" si="109"/>
        <v>0.90956161437844096</v>
      </c>
    </row>
    <row r="333" spans="1:16" ht="46.8" x14ac:dyDescent="0.25">
      <c r="A333" s="11" t="s">
        <v>197</v>
      </c>
      <c r="B333" s="44">
        <v>25</v>
      </c>
      <c r="C333" s="44">
        <v>4</v>
      </c>
      <c r="D333" s="44" t="s">
        <v>36</v>
      </c>
      <c r="E333" s="44" t="s">
        <v>33</v>
      </c>
      <c r="F333" s="44" t="s">
        <v>21</v>
      </c>
      <c r="G333" s="44" t="s">
        <v>29</v>
      </c>
      <c r="H333" s="44" t="s">
        <v>202</v>
      </c>
      <c r="I333" s="44" t="s">
        <v>196</v>
      </c>
      <c r="J333" s="45"/>
      <c r="K333" s="46"/>
      <c r="L333" s="46"/>
      <c r="M333" s="122">
        <f>M334+M336</f>
        <v>67070254.939999998</v>
      </c>
      <c r="N333" s="122">
        <f t="shared" ref="N333:O333" si="119">N334+N336</f>
        <v>61004529.359999999</v>
      </c>
      <c r="O333" s="122">
        <f t="shared" si="119"/>
        <v>61004529.359999999</v>
      </c>
      <c r="P333" s="125">
        <f t="shared" si="109"/>
        <v>0.90956161437844096</v>
      </c>
    </row>
    <row r="334" spans="1:16" ht="15.6" x14ac:dyDescent="0.25">
      <c r="A334" s="47" t="s">
        <v>204</v>
      </c>
      <c r="B334" s="44"/>
      <c r="C334" s="44"/>
      <c r="D334" s="44"/>
      <c r="E334" s="44"/>
      <c r="F334" s="44"/>
      <c r="G334" s="44"/>
      <c r="H334" s="44"/>
      <c r="I334" s="44"/>
      <c r="J334" s="45"/>
      <c r="K334" s="46"/>
      <c r="L334" s="46"/>
      <c r="M334" s="122">
        <f>M335</f>
        <v>41466257.100000001</v>
      </c>
      <c r="N334" s="122">
        <f t="shared" ref="N334:O334" si="120">N335</f>
        <v>35400531.520000003</v>
      </c>
      <c r="O334" s="122">
        <f t="shared" si="120"/>
        <v>35400531.520000003</v>
      </c>
      <c r="P334" s="125">
        <f t="shared" si="109"/>
        <v>0.8537189993933646</v>
      </c>
    </row>
    <row r="335" spans="1:16" ht="33" customHeight="1" x14ac:dyDescent="0.25">
      <c r="A335" s="41" t="s">
        <v>413</v>
      </c>
      <c r="B335" s="48">
        <v>25</v>
      </c>
      <c r="C335" s="48">
        <v>4</v>
      </c>
      <c r="D335" s="48" t="s">
        <v>36</v>
      </c>
      <c r="E335" s="48" t="s">
        <v>33</v>
      </c>
      <c r="F335" s="48" t="s">
        <v>21</v>
      </c>
      <c r="G335" s="48" t="s">
        <v>29</v>
      </c>
      <c r="H335" s="48" t="s">
        <v>202</v>
      </c>
      <c r="I335" s="48" t="s">
        <v>196</v>
      </c>
      <c r="J335" s="42" t="s">
        <v>195</v>
      </c>
      <c r="K335" s="49" t="s">
        <v>414</v>
      </c>
      <c r="L335" s="49" t="s">
        <v>46</v>
      </c>
      <c r="M335" s="123">
        <f>34547407.1+6918850</f>
        <v>41466257.100000001</v>
      </c>
      <c r="N335" s="117">
        <v>35400531.520000003</v>
      </c>
      <c r="O335" s="117">
        <v>35400531.520000003</v>
      </c>
      <c r="P335" s="125">
        <f t="shared" si="109"/>
        <v>0.8537189993933646</v>
      </c>
    </row>
    <row r="336" spans="1:16" ht="30.75" customHeight="1" x14ac:dyDescent="0.25">
      <c r="A336" s="43" t="s">
        <v>285</v>
      </c>
      <c r="B336" s="44"/>
      <c r="C336" s="44"/>
      <c r="D336" s="44"/>
      <c r="E336" s="44"/>
      <c r="F336" s="44"/>
      <c r="G336" s="44"/>
      <c r="H336" s="44"/>
      <c r="I336" s="44"/>
      <c r="J336" s="45"/>
      <c r="K336" s="46"/>
      <c r="L336" s="46"/>
      <c r="M336" s="122">
        <f>M337</f>
        <v>25603997.84</v>
      </c>
      <c r="N336" s="122">
        <f t="shared" ref="N336:O336" si="121">N337</f>
        <v>25603997.84</v>
      </c>
      <c r="O336" s="122">
        <f t="shared" si="121"/>
        <v>25603997.84</v>
      </c>
      <c r="P336" s="125">
        <f t="shared" si="109"/>
        <v>1</v>
      </c>
    </row>
    <row r="337" spans="1:16" ht="28.5" customHeight="1" x14ac:dyDescent="0.25">
      <c r="A337" s="41" t="s">
        <v>416</v>
      </c>
      <c r="B337" s="48">
        <v>25</v>
      </c>
      <c r="C337" s="48">
        <v>4</v>
      </c>
      <c r="D337" s="48" t="s">
        <v>36</v>
      </c>
      <c r="E337" s="48" t="s">
        <v>33</v>
      </c>
      <c r="F337" s="48" t="s">
        <v>21</v>
      </c>
      <c r="G337" s="48" t="s">
        <v>29</v>
      </c>
      <c r="H337" s="48" t="s">
        <v>202</v>
      </c>
      <c r="I337" s="48" t="s">
        <v>196</v>
      </c>
      <c r="J337" s="42" t="s">
        <v>195</v>
      </c>
      <c r="K337" s="49" t="s">
        <v>415</v>
      </c>
      <c r="L337" s="49" t="s">
        <v>46</v>
      </c>
      <c r="M337" s="123">
        <f>26336199.71-732201.87</f>
        <v>25603997.84</v>
      </c>
      <c r="N337" s="117">
        <v>25603997.84</v>
      </c>
      <c r="O337" s="117">
        <v>25603997.84</v>
      </c>
      <c r="P337" s="125">
        <f t="shared" si="109"/>
        <v>1</v>
      </c>
    </row>
    <row r="338" spans="1:16" ht="27" customHeight="1" x14ac:dyDescent="0.25">
      <c r="A338" s="43" t="s">
        <v>177</v>
      </c>
      <c r="B338" s="50">
        <v>37</v>
      </c>
      <c r="C338" s="50"/>
      <c r="D338" s="50"/>
      <c r="E338" s="50"/>
      <c r="F338" s="50"/>
      <c r="G338" s="50"/>
      <c r="H338" s="50"/>
      <c r="I338" s="50"/>
      <c r="J338" s="51"/>
      <c r="K338" s="49"/>
      <c r="L338" s="49"/>
      <c r="M338" s="122">
        <f t="shared" ref="M338:M344" si="122">M339</f>
        <v>488054000</v>
      </c>
      <c r="N338" s="117">
        <v>5559222.6799999997</v>
      </c>
      <c r="O338" s="117">
        <v>5559222.6799999997</v>
      </c>
      <c r="P338" s="125">
        <f t="shared" si="109"/>
        <v>1.1390589320034257E-2</v>
      </c>
    </row>
    <row r="339" spans="1:16" ht="31.2" x14ac:dyDescent="0.25">
      <c r="A339" s="43" t="s">
        <v>30</v>
      </c>
      <c r="B339" s="50">
        <v>37</v>
      </c>
      <c r="C339" s="50">
        <v>4</v>
      </c>
      <c r="D339" s="50"/>
      <c r="E339" s="50"/>
      <c r="F339" s="50"/>
      <c r="G339" s="50"/>
      <c r="H339" s="50"/>
      <c r="I339" s="50"/>
      <c r="J339" s="51"/>
      <c r="K339" s="49"/>
      <c r="L339" s="49"/>
      <c r="M339" s="122">
        <f t="shared" si="122"/>
        <v>488054000</v>
      </c>
      <c r="N339" s="117">
        <v>5559222.6799999997</v>
      </c>
      <c r="O339" s="117">
        <v>5559222.6799999997</v>
      </c>
      <c r="P339" s="125">
        <f t="shared" si="109"/>
        <v>1.1390589320034257E-2</v>
      </c>
    </row>
    <row r="340" spans="1:16" ht="44.25" customHeight="1" x14ac:dyDescent="0.25">
      <c r="A340" s="43" t="s">
        <v>371</v>
      </c>
      <c r="B340" s="50">
        <v>37</v>
      </c>
      <c r="C340" s="50">
        <v>4</v>
      </c>
      <c r="D340" s="50" t="s">
        <v>36</v>
      </c>
      <c r="E340" s="50"/>
      <c r="F340" s="50"/>
      <c r="G340" s="50"/>
      <c r="H340" s="50"/>
      <c r="I340" s="50"/>
      <c r="J340" s="51"/>
      <c r="K340" s="49"/>
      <c r="L340" s="49"/>
      <c r="M340" s="122">
        <f t="shared" si="122"/>
        <v>488054000</v>
      </c>
      <c r="N340" s="117">
        <v>5559222.6799999997</v>
      </c>
      <c r="O340" s="117">
        <v>5559222.6799999997</v>
      </c>
      <c r="P340" s="125">
        <f t="shared" si="109"/>
        <v>1.1390589320034257E-2</v>
      </c>
    </row>
    <row r="341" spans="1:16" ht="30.75" customHeight="1" x14ac:dyDescent="0.25">
      <c r="A341" s="43" t="s">
        <v>370</v>
      </c>
      <c r="B341" s="50">
        <v>37</v>
      </c>
      <c r="C341" s="50">
        <v>4</v>
      </c>
      <c r="D341" s="50" t="s">
        <v>36</v>
      </c>
      <c r="E341" s="50" t="s">
        <v>369</v>
      </c>
      <c r="F341" s="50"/>
      <c r="G341" s="50"/>
      <c r="H341" s="50"/>
      <c r="I341" s="50"/>
      <c r="J341" s="51"/>
      <c r="K341" s="49"/>
      <c r="L341" s="49"/>
      <c r="M341" s="122">
        <f t="shared" si="122"/>
        <v>488054000</v>
      </c>
      <c r="N341" s="117">
        <v>5559222.6799999997</v>
      </c>
      <c r="O341" s="117">
        <v>5559222.6799999997</v>
      </c>
      <c r="P341" s="125">
        <f t="shared" si="109"/>
        <v>1.1390589320034257E-2</v>
      </c>
    </row>
    <row r="342" spans="1:16" ht="15.6" x14ac:dyDescent="0.25">
      <c r="A342" s="52" t="s">
        <v>52</v>
      </c>
      <c r="B342" s="50">
        <v>37</v>
      </c>
      <c r="C342" s="50">
        <v>4</v>
      </c>
      <c r="D342" s="50" t="s">
        <v>36</v>
      </c>
      <c r="E342" s="50" t="s">
        <v>369</v>
      </c>
      <c r="F342" s="50" t="s">
        <v>53</v>
      </c>
      <c r="G342" s="50"/>
      <c r="H342" s="50"/>
      <c r="I342" s="50"/>
      <c r="J342" s="51"/>
      <c r="K342" s="49"/>
      <c r="L342" s="49"/>
      <c r="M342" s="122">
        <f t="shared" si="122"/>
        <v>488054000</v>
      </c>
      <c r="N342" s="117">
        <v>5559222.6799999997</v>
      </c>
      <c r="O342" s="117">
        <v>5559222.6799999997</v>
      </c>
      <c r="P342" s="125">
        <f t="shared" si="109"/>
        <v>1.1390589320034257E-2</v>
      </c>
    </row>
    <row r="343" spans="1:16" ht="15.6" x14ac:dyDescent="0.25">
      <c r="A343" s="52" t="s">
        <v>180</v>
      </c>
      <c r="B343" s="50">
        <v>37</v>
      </c>
      <c r="C343" s="50">
        <v>4</v>
      </c>
      <c r="D343" s="50" t="s">
        <v>36</v>
      </c>
      <c r="E343" s="50" t="s">
        <v>369</v>
      </c>
      <c r="F343" s="50" t="s">
        <v>53</v>
      </c>
      <c r="G343" s="50" t="s">
        <v>113</v>
      </c>
      <c r="H343" s="50"/>
      <c r="I343" s="50"/>
      <c r="J343" s="51"/>
      <c r="K343" s="49"/>
      <c r="L343" s="49"/>
      <c r="M343" s="122">
        <f t="shared" si="122"/>
        <v>488054000</v>
      </c>
      <c r="N343" s="117">
        <v>5559222.6799999997</v>
      </c>
      <c r="O343" s="117">
        <v>5559222.6799999997</v>
      </c>
      <c r="P343" s="125">
        <f t="shared" si="109"/>
        <v>1.1390589320034257E-2</v>
      </c>
    </row>
    <row r="344" spans="1:16" ht="113.25" customHeight="1" x14ac:dyDescent="0.25">
      <c r="A344" s="43" t="s">
        <v>375</v>
      </c>
      <c r="B344" s="50">
        <v>37</v>
      </c>
      <c r="C344" s="50">
        <v>4</v>
      </c>
      <c r="D344" s="50" t="s">
        <v>36</v>
      </c>
      <c r="E344" s="50" t="s">
        <v>369</v>
      </c>
      <c r="F344" s="50" t="s">
        <v>53</v>
      </c>
      <c r="G344" s="50" t="s">
        <v>113</v>
      </c>
      <c r="H344" s="44" t="s">
        <v>423</v>
      </c>
      <c r="I344" s="50"/>
      <c r="J344" s="51"/>
      <c r="K344" s="49"/>
      <c r="L344" s="49"/>
      <c r="M344" s="122">
        <f t="shared" si="122"/>
        <v>488054000</v>
      </c>
      <c r="N344" s="117">
        <v>5559222.6799999997</v>
      </c>
      <c r="O344" s="117">
        <v>5559222.6799999997</v>
      </c>
      <c r="P344" s="125">
        <f t="shared" ref="P344:P348" si="123">O344/M344</f>
        <v>1.1390589320034257E-2</v>
      </c>
    </row>
    <row r="345" spans="1:16" ht="57.75" customHeight="1" x14ac:dyDescent="0.25">
      <c r="A345" s="43" t="s">
        <v>197</v>
      </c>
      <c r="B345" s="50">
        <v>37</v>
      </c>
      <c r="C345" s="50">
        <v>4</v>
      </c>
      <c r="D345" s="50" t="s">
        <v>36</v>
      </c>
      <c r="E345" s="50" t="s">
        <v>369</v>
      </c>
      <c r="F345" s="50" t="s">
        <v>53</v>
      </c>
      <c r="G345" s="50" t="s">
        <v>113</v>
      </c>
      <c r="H345" s="44" t="s">
        <v>423</v>
      </c>
      <c r="I345" s="50" t="s">
        <v>196</v>
      </c>
      <c r="J345" s="51"/>
      <c r="K345" s="49"/>
      <c r="L345" s="49"/>
      <c r="M345" s="122">
        <f>M347+M348</f>
        <v>488054000</v>
      </c>
      <c r="N345" s="117">
        <v>5559222.6799999997</v>
      </c>
      <c r="O345" s="117">
        <v>5559222.6799999997</v>
      </c>
      <c r="P345" s="125">
        <f t="shared" si="123"/>
        <v>1.1390589320034257E-2</v>
      </c>
    </row>
    <row r="346" spans="1:16" ht="15.6" x14ac:dyDescent="0.25">
      <c r="A346" s="47" t="s">
        <v>204</v>
      </c>
      <c r="B346" s="53"/>
      <c r="C346" s="53"/>
      <c r="D346" s="53"/>
      <c r="E346" s="53"/>
      <c r="F346" s="53"/>
      <c r="G346" s="53"/>
      <c r="H346" s="53"/>
      <c r="I346" s="53"/>
      <c r="J346" s="54"/>
      <c r="K346" s="55"/>
      <c r="L346" s="55"/>
      <c r="M346" s="124">
        <f>M347+M348</f>
        <v>488054000</v>
      </c>
      <c r="N346" s="117">
        <v>5559222.6799999997</v>
      </c>
      <c r="O346" s="117">
        <v>5559222.6799999997</v>
      </c>
      <c r="P346" s="125">
        <f t="shared" si="123"/>
        <v>1.1390589320034257E-2</v>
      </c>
    </row>
    <row r="347" spans="1:16" ht="76.5" customHeight="1" x14ac:dyDescent="0.25">
      <c r="A347" s="56" t="s">
        <v>465</v>
      </c>
      <c r="B347" s="53">
        <v>37</v>
      </c>
      <c r="C347" s="53">
        <v>4</v>
      </c>
      <c r="D347" s="53" t="s">
        <v>36</v>
      </c>
      <c r="E347" s="53" t="s">
        <v>369</v>
      </c>
      <c r="F347" s="53" t="s">
        <v>53</v>
      </c>
      <c r="G347" s="53" t="s">
        <v>113</v>
      </c>
      <c r="H347" s="53" t="s">
        <v>423</v>
      </c>
      <c r="I347" s="53" t="s">
        <v>196</v>
      </c>
      <c r="J347" s="54" t="s">
        <v>140</v>
      </c>
      <c r="K347" s="55" t="s">
        <v>424</v>
      </c>
      <c r="L347" s="55" t="s">
        <v>60</v>
      </c>
      <c r="M347" s="117">
        <v>450953300</v>
      </c>
      <c r="N347" s="117">
        <v>5559222.6799999997</v>
      </c>
      <c r="O347" s="117">
        <v>5559222.6799999997</v>
      </c>
      <c r="P347" s="125">
        <f t="shared" si="123"/>
        <v>1.2327712603500185E-2</v>
      </c>
    </row>
    <row r="348" spans="1:16" ht="81" customHeight="1" x14ac:dyDescent="0.25">
      <c r="A348" s="57" t="s">
        <v>425</v>
      </c>
      <c r="B348" s="53">
        <v>37</v>
      </c>
      <c r="C348" s="53">
        <v>4</v>
      </c>
      <c r="D348" s="53" t="s">
        <v>36</v>
      </c>
      <c r="E348" s="53" t="s">
        <v>369</v>
      </c>
      <c r="F348" s="53" t="s">
        <v>53</v>
      </c>
      <c r="G348" s="53" t="s">
        <v>113</v>
      </c>
      <c r="H348" s="58" t="s">
        <v>423</v>
      </c>
      <c r="I348" s="53" t="s">
        <v>196</v>
      </c>
      <c r="J348" s="54" t="s">
        <v>140</v>
      </c>
      <c r="K348" s="55" t="s">
        <v>426</v>
      </c>
      <c r="L348" s="55" t="s">
        <v>60</v>
      </c>
      <c r="M348" s="117">
        <v>37100700</v>
      </c>
      <c r="N348" s="117">
        <v>0</v>
      </c>
      <c r="O348" s="117">
        <v>0</v>
      </c>
      <c r="P348" s="125">
        <f t="shared" si="123"/>
        <v>0</v>
      </c>
    </row>
    <row r="349" spans="1:16" ht="47.25" customHeight="1" x14ac:dyDescent="0.25"/>
    <row r="350" spans="1:16" ht="99" customHeight="1" x14ac:dyDescent="0.25">
      <c r="A350" s="59" t="s">
        <v>366</v>
      </c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137" t="s">
        <v>496</v>
      </c>
      <c r="O350" s="137"/>
      <c r="P350" s="137"/>
    </row>
    <row r="351" spans="1:16" ht="13.8" x14ac:dyDescent="0.25">
      <c r="A351" s="61" t="s">
        <v>489</v>
      </c>
    </row>
    <row r="352" spans="1:16" ht="13.8" x14ac:dyDescent="0.25">
      <c r="A352" s="61" t="s">
        <v>490</v>
      </c>
    </row>
  </sheetData>
  <mergeCells count="6">
    <mergeCell ref="N350:P350"/>
    <mergeCell ref="J1:M1"/>
    <mergeCell ref="N2:P2"/>
    <mergeCell ref="A4:P4"/>
    <mergeCell ref="A3:P3"/>
    <mergeCell ref="N1:P1"/>
  </mergeCells>
  <pageMargins left="0.39370078740157483" right="0.39370078740157483" top="0.59055118110236227" bottom="0.39370078740157483" header="0.31496062992125984" footer="0.31496062992125984"/>
  <pageSetup paperSize="9" scale="67" fitToHeight="0" orientation="landscape" r:id="rId1"/>
  <headerFooter>
    <oddHeader>&amp;C&amp;P</oddHeader>
  </headerFooter>
  <rowBreaks count="17" manualBreakCount="17">
    <brk id="20" max="15" man="1"/>
    <brk id="34" max="15" man="1"/>
    <brk id="67" max="15" man="1"/>
    <brk id="87" max="15" man="1"/>
    <brk id="106" max="15" man="1"/>
    <brk id="141" max="15" man="1"/>
    <brk id="178" max="15" man="1"/>
    <brk id="213" max="15" man="1"/>
    <brk id="232" max="15" man="1"/>
    <brk id="250" max="15" man="1"/>
    <brk id="260" max="15" man="1"/>
    <brk id="271" max="15" man="1"/>
    <brk id="285" max="15" man="1"/>
    <brk id="300" max="15" man="1"/>
    <brk id="320" max="15" man="1"/>
    <brk id="337" max="15" man="1"/>
    <brk id="352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3"/>
  <sheetViews>
    <sheetView view="pageBreakPreview" zoomScale="80" zoomScaleNormal="100" zoomScaleSheetLayoutView="80" workbookViewId="0">
      <selection activeCell="B5" sqref="B5"/>
    </sheetView>
  </sheetViews>
  <sheetFormatPr defaultRowHeight="13.2" x14ac:dyDescent="0.25"/>
  <cols>
    <col min="1" max="1" width="49.109375" customWidth="1"/>
    <col min="2" max="2" width="5.6640625" customWidth="1"/>
    <col min="3" max="3" width="8.44140625" customWidth="1"/>
    <col min="4" max="4" width="6.33203125" customWidth="1"/>
    <col min="5" max="5" width="7.77734375" bestFit="1" customWidth="1"/>
    <col min="6" max="6" width="5.109375" customWidth="1"/>
    <col min="7" max="7" width="4.109375" customWidth="1"/>
    <col min="8" max="8" width="8.44140625" bestFit="1" customWidth="1"/>
    <col min="9" max="9" width="7.109375" customWidth="1"/>
    <col min="10" max="10" width="11.77734375" customWidth="1"/>
    <col min="11" max="11" width="9.77734375" customWidth="1"/>
    <col min="12" max="12" width="10.109375" customWidth="1"/>
    <col min="13" max="13" width="20.109375" bestFit="1" customWidth="1"/>
    <col min="14" max="14" width="19.44140625" customWidth="1"/>
    <col min="15" max="15" width="19.6640625" customWidth="1"/>
    <col min="16" max="16" width="15.77734375" customWidth="1"/>
  </cols>
  <sheetData>
    <row r="1" spans="1:16" ht="19.5" customHeight="1" x14ac:dyDescent="0.25">
      <c r="N1" s="148" t="s">
        <v>501</v>
      </c>
      <c r="O1" s="148"/>
      <c r="P1" s="148"/>
    </row>
    <row r="2" spans="1:16" ht="39" customHeight="1" x14ac:dyDescent="0.25">
      <c r="A2" s="140" t="s">
        <v>493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1:16" ht="15" customHeight="1" x14ac:dyDescent="0.25">
      <c r="A3" s="147" t="s">
        <v>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</row>
    <row r="4" spans="1:16" ht="2.25" customHeight="1" x14ac:dyDescent="0.25">
      <c r="A4" s="146" t="s">
        <v>1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</row>
    <row r="5" spans="1:16" ht="56.25" customHeight="1" x14ac:dyDescent="0.25">
      <c r="A5" s="8" t="s">
        <v>192</v>
      </c>
      <c r="B5" s="8" t="s">
        <v>2</v>
      </c>
      <c r="C5" s="8" t="s">
        <v>372</v>
      </c>
      <c r="D5" s="8" t="s">
        <v>373</v>
      </c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9" t="s">
        <v>8</v>
      </c>
      <c r="K5" s="9" t="s">
        <v>9</v>
      </c>
      <c r="L5" s="9" t="s">
        <v>10</v>
      </c>
      <c r="M5" s="8" t="s">
        <v>11</v>
      </c>
      <c r="N5" s="130" t="s">
        <v>486</v>
      </c>
      <c r="O5" s="130" t="s">
        <v>487</v>
      </c>
      <c r="P5" s="130" t="s">
        <v>488</v>
      </c>
    </row>
    <row r="6" spans="1:16" ht="14.4" customHeight="1" x14ac:dyDescent="0.25">
      <c r="A6" s="8" t="s">
        <v>12</v>
      </c>
      <c r="B6" s="8" t="s">
        <v>13</v>
      </c>
      <c r="C6" s="8" t="s">
        <v>14</v>
      </c>
      <c r="D6" s="8" t="s">
        <v>15</v>
      </c>
      <c r="E6" s="8" t="s">
        <v>16</v>
      </c>
      <c r="F6" s="8" t="s">
        <v>17</v>
      </c>
      <c r="G6" s="8" t="s">
        <v>18</v>
      </c>
      <c r="H6" s="8" t="s">
        <v>19</v>
      </c>
      <c r="I6" s="8" t="s">
        <v>20</v>
      </c>
      <c r="J6" s="8" t="s">
        <v>21</v>
      </c>
      <c r="K6" s="8" t="s">
        <v>22</v>
      </c>
      <c r="L6" s="8" t="s">
        <v>23</v>
      </c>
      <c r="M6" s="8" t="s">
        <v>24</v>
      </c>
      <c r="N6" s="109"/>
      <c r="O6" s="109"/>
      <c r="P6" s="109"/>
    </row>
    <row r="7" spans="1:16" ht="15.6" x14ac:dyDescent="0.25">
      <c r="A7" s="62" t="s">
        <v>27</v>
      </c>
      <c r="B7" s="63" t="s">
        <v>0</v>
      </c>
      <c r="C7" s="63" t="s">
        <v>0</v>
      </c>
      <c r="D7" s="63" t="s">
        <v>0</v>
      </c>
      <c r="E7" s="63" t="s">
        <v>0</v>
      </c>
      <c r="F7" s="63" t="s">
        <v>0</v>
      </c>
      <c r="G7" s="63" t="s">
        <v>0</v>
      </c>
      <c r="H7" s="63" t="s">
        <v>0</v>
      </c>
      <c r="I7" s="63" t="s">
        <v>0</v>
      </c>
      <c r="J7" s="63" t="s">
        <v>0</v>
      </c>
      <c r="K7" s="63" t="s">
        <v>0</v>
      </c>
      <c r="L7" s="63" t="s">
        <v>0</v>
      </c>
      <c r="M7" s="64">
        <f>M8+M67+M80+M99</f>
        <v>438518900</v>
      </c>
      <c r="N7" s="127">
        <f>N8+N67+N80+N99</f>
        <v>121896400</v>
      </c>
      <c r="O7" s="127">
        <f>O8+O67+O80+O99</f>
        <v>121896400</v>
      </c>
      <c r="P7" s="129">
        <f>O7/M7</f>
        <v>0.27797296764175955</v>
      </c>
    </row>
    <row r="8" spans="1:16" ht="29.25" customHeight="1" x14ac:dyDescent="0.25">
      <c r="A8" s="62" t="s">
        <v>78</v>
      </c>
      <c r="B8" s="65" t="s">
        <v>24</v>
      </c>
      <c r="C8" s="65" t="s">
        <v>0</v>
      </c>
      <c r="D8" s="65" t="s">
        <v>0</v>
      </c>
      <c r="E8" s="65" t="s">
        <v>0</v>
      </c>
      <c r="F8" s="65" t="s">
        <v>0</v>
      </c>
      <c r="G8" s="65" t="s">
        <v>0</v>
      </c>
      <c r="H8" s="66" t="s">
        <v>0</v>
      </c>
      <c r="I8" s="66" t="s">
        <v>0</v>
      </c>
      <c r="J8" s="66" t="s">
        <v>0</v>
      </c>
      <c r="K8" s="66" t="s">
        <v>0</v>
      </c>
      <c r="L8" s="66" t="s">
        <v>0</v>
      </c>
      <c r="M8" s="64">
        <f>M9</f>
        <v>410000000</v>
      </c>
      <c r="N8" s="127">
        <f t="shared" ref="N8:O11" si="0">N9</f>
        <v>121896400</v>
      </c>
      <c r="O8" s="127">
        <f t="shared" si="0"/>
        <v>121896400</v>
      </c>
      <c r="P8" s="129">
        <f t="shared" ref="P8:P71" si="1">O8/M8</f>
        <v>0.29730829268292686</v>
      </c>
    </row>
    <row r="9" spans="1:16" ht="31.2" x14ac:dyDescent="0.25">
      <c r="A9" s="62" t="s">
        <v>30</v>
      </c>
      <c r="B9" s="65" t="s">
        <v>24</v>
      </c>
      <c r="C9" s="65" t="s">
        <v>15</v>
      </c>
      <c r="D9" s="65" t="s">
        <v>0</v>
      </c>
      <c r="E9" s="65" t="s">
        <v>0</v>
      </c>
      <c r="F9" s="65" t="s">
        <v>0</v>
      </c>
      <c r="G9" s="65" t="s">
        <v>0</v>
      </c>
      <c r="H9" s="66" t="s">
        <v>0</v>
      </c>
      <c r="I9" s="66" t="s">
        <v>0</v>
      </c>
      <c r="J9" s="66" t="s">
        <v>0</v>
      </c>
      <c r="K9" s="66" t="s">
        <v>0</v>
      </c>
      <c r="L9" s="66" t="s">
        <v>0</v>
      </c>
      <c r="M9" s="64">
        <f>M10</f>
        <v>410000000</v>
      </c>
      <c r="N9" s="127">
        <f t="shared" si="0"/>
        <v>121896400</v>
      </c>
      <c r="O9" s="127">
        <f t="shared" si="0"/>
        <v>121896400</v>
      </c>
      <c r="P9" s="129">
        <f t="shared" si="1"/>
        <v>0.29730829268292686</v>
      </c>
    </row>
    <row r="10" spans="1:16" ht="75.75" customHeight="1" x14ac:dyDescent="0.25">
      <c r="A10" s="62" t="s">
        <v>91</v>
      </c>
      <c r="B10" s="65" t="s">
        <v>24</v>
      </c>
      <c r="C10" s="65" t="s">
        <v>15</v>
      </c>
      <c r="D10" s="65" t="s">
        <v>53</v>
      </c>
      <c r="E10" s="65" t="s">
        <v>0</v>
      </c>
      <c r="F10" s="65" t="s">
        <v>0</v>
      </c>
      <c r="G10" s="65" t="s">
        <v>0</v>
      </c>
      <c r="H10" s="66" t="s">
        <v>0</v>
      </c>
      <c r="I10" s="66" t="s">
        <v>0</v>
      </c>
      <c r="J10" s="66" t="s">
        <v>0</v>
      </c>
      <c r="K10" s="66" t="s">
        <v>0</v>
      </c>
      <c r="L10" s="66" t="s">
        <v>0</v>
      </c>
      <c r="M10" s="64">
        <f>M11</f>
        <v>410000000</v>
      </c>
      <c r="N10" s="127">
        <f t="shared" si="0"/>
        <v>121896400</v>
      </c>
      <c r="O10" s="127">
        <f t="shared" si="0"/>
        <v>121896400</v>
      </c>
      <c r="P10" s="129">
        <f t="shared" si="1"/>
        <v>0.29730829268292686</v>
      </c>
    </row>
    <row r="11" spans="1:16" ht="31.2" x14ac:dyDescent="0.25">
      <c r="A11" s="62" t="s">
        <v>92</v>
      </c>
      <c r="B11" s="65" t="s">
        <v>24</v>
      </c>
      <c r="C11" s="65" t="s">
        <v>15</v>
      </c>
      <c r="D11" s="65" t="s">
        <v>53</v>
      </c>
      <c r="E11" s="65" t="s">
        <v>93</v>
      </c>
      <c r="F11" s="65" t="s">
        <v>0</v>
      </c>
      <c r="G11" s="65" t="s">
        <v>0</v>
      </c>
      <c r="H11" s="66" t="s">
        <v>0</v>
      </c>
      <c r="I11" s="66" t="s">
        <v>0</v>
      </c>
      <c r="J11" s="66" t="s">
        <v>0</v>
      </c>
      <c r="K11" s="66" t="s">
        <v>0</v>
      </c>
      <c r="L11" s="66" t="s">
        <v>0</v>
      </c>
      <c r="M11" s="64">
        <f>M12</f>
        <v>410000000</v>
      </c>
      <c r="N11" s="127">
        <f t="shared" si="0"/>
        <v>121896400</v>
      </c>
      <c r="O11" s="127">
        <f t="shared" si="0"/>
        <v>121896400</v>
      </c>
      <c r="P11" s="129">
        <f t="shared" si="1"/>
        <v>0.29730829268292686</v>
      </c>
    </row>
    <row r="12" spans="1:16" ht="15.6" x14ac:dyDescent="0.25">
      <c r="A12" s="52" t="s">
        <v>79</v>
      </c>
      <c r="B12" s="65" t="s">
        <v>24</v>
      </c>
      <c r="C12" s="65" t="s">
        <v>15</v>
      </c>
      <c r="D12" s="65" t="s">
        <v>53</v>
      </c>
      <c r="E12" s="65" t="s">
        <v>93</v>
      </c>
      <c r="F12" s="65" t="s">
        <v>55</v>
      </c>
      <c r="G12" s="65" t="s">
        <v>0</v>
      </c>
      <c r="H12" s="65" t="s">
        <v>0</v>
      </c>
      <c r="I12" s="65" t="s">
        <v>0</v>
      </c>
      <c r="J12" s="65" t="s">
        <v>0</v>
      </c>
      <c r="K12" s="65" t="s">
        <v>0</v>
      </c>
      <c r="L12" s="65" t="s">
        <v>0</v>
      </c>
      <c r="M12" s="64">
        <f>M13+M51+M63</f>
        <v>410000000</v>
      </c>
      <c r="N12" s="112">
        <v>121896400</v>
      </c>
      <c r="O12" s="112">
        <v>121896400</v>
      </c>
      <c r="P12" s="129">
        <f t="shared" si="1"/>
        <v>0.29730829268292686</v>
      </c>
    </row>
    <row r="13" spans="1:16" ht="15.6" x14ac:dyDescent="0.25">
      <c r="A13" s="52" t="s">
        <v>80</v>
      </c>
      <c r="B13" s="65" t="s">
        <v>24</v>
      </c>
      <c r="C13" s="65" t="s">
        <v>15</v>
      </c>
      <c r="D13" s="65" t="s">
        <v>53</v>
      </c>
      <c r="E13" s="65" t="s">
        <v>93</v>
      </c>
      <c r="F13" s="65" t="s">
        <v>55</v>
      </c>
      <c r="G13" s="65" t="s">
        <v>81</v>
      </c>
      <c r="H13" s="65" t="s">
        <v>0</v>
      </c>
      <c r="I13" s="65" t="s">
        <v>0</v>
      </c>
      <c r="J13" s="65" t="s">
        <v>0</v>
      </c>
      <c r="K13" s="65" t="s">
        <v>0</v>
      </c>
      <c r="L13" s="65" t="s">
        <v>0</v>
      </c>
      <c r="M13" s="64">
        <f>M14</f>
        <v>262200000</v>
      </c>
      <c r="N13" s="127">
        <f t="shared" ref="N13:O13" si="2">N14</f>
        <v>104895200</v>
      </c>
      <c r="O13" s="127">
        <f t="shared" si="2"/>
        <v>104895200</v>
      </c>
      <c r="P13" s="129">
        <f t="shared" si="1"/>
        <v>0.40005797101449275</v>
      </c>
    </row>
    <row r="14" spans="1:16" ht="59.25" customHeight="1" x14ac:dyDescent="0.25">
      <c r="A14" s="62" t="s">
        <v>94</v>
      </c>
      <c r="B14" s="65" t="s">
        <v>24</v>
      </c>
      <c r="C14" s="65" t="s">
        <v>15</v>
      </c>
      <c r="D14" s="65" t="s">
        <v>53</v>
      </c>
      <c r="E14" s="65" t="s">
        <v>93</v>
      </c>
      <c r="F14" s="65" t="s">
        <v>55</v>
      </c>
      <c r="G14" s="65" t="s">
        <v>81</v>
      </c>
      <c r="H14" s="65" t="s">
        <v>95</v>
      </c>
      <c r="I14" s="66" t="s">
        <v>0</v>
      </c>
      <c r="J14" s="66" t="s">
        <v>0</v>
      </c>
      <c r="K14" s="66" t="s">
        <v>0</v>
      </c>
      <c r="L14" s="66" t="s">
        <v>0</v>
      </c>
      <c r="M14" s="64">
        <f>M15+M27</f>
        <v>262200000</v>
      </c>
      <c r="N14" s="112">
        <v>104895200</v>
      </c>
      <c r="O14" s="112">
        <v>104895200</v>
      </c>
      <c r="P14" s="129">
        <f t="shared" si="1"/>
        <v>0.40005797101449275</v>
      </c>
    </row>
    <row r="15" spans="1:16" ht="62.4" x14ac:dyDescent="0.25">
      <c r="A15" s="62" t="s">
        <v>96</v>
      </c>
      <c r="B15" s="65" t="s">
        <v>24</v>
      </c>
      <c r="C15" s="65" t="s">
        <v>15</v>
      </c>
      <c r="D15" s="65" t="s">
        <v>53</v>
      </c>
      <c r="E15" s="65" t="s">
        <v>93</v>
      </c>
      <c r="F15" s="65" t="s">
        <v>55</v>
      </c>
      <c r="G15" s="65" t="s">
        <v>81</v>
      </c>
      <c r="H15" s="65" t="s">
        <v>95</v>
      </c>
      <c r="I15" s="65" t="s">
        <v>97</v>
      </c>
      <c r="J15" s="65" t="s">
        <v>0</v>
      </c>
      <c r="K15" s="65" t="s">
        <v>0</v>
      </c>
      <c r="L15" s="65" t="s">
        <v>0</v>
      </c>
      <c r="M15" s="64">
        <f>M16+M21+M23+M26</f>
        <v>130200000</v>
      </c>
      <c r="N15" s="112">
        <v>35476800</v>
      </c>
      <c r="O15" s="112">
        <v>35476800</v>
      </c>
      <c r="P15" s="129">
        <f t="shared" si="1"/>
        <v>0.27247926267281108</v>
      </c>
    </row>
    <row r="16" spans="1:16" s="89" customFormat="1" ht="46.8" x14ac:dyDescent="0.25">
      <c r="A16" s="62" t="s">
        <v>440</v>
      </c>
      <c r="B16" s="65" t="s">
        <v>24</v>
      </c>
      <c r="C16" s="65" t="s">
        <v>15</v>
      </c>
      <c r="D16" s="65" t="s">
        <v>53</v>
      </c>
      <c r="E16" s="65" t="s">
        <v>93</v>
      </c>
      <c r="F16" s="65" t="s">
        <v>55</v>
      </c>
      <c r="G16" s="65" t="s">
        <v>81</v>
      </c>
      <c r="H16" s="65" t="s">
        <v>95</v>
      </c>
      <c r="I16" s="65" t="s">
        <v>97</v>
      </c>
      <c r="J16" s="88"/>
      <c r="K16" s="88"/>
      <c r="L16" s="88"/>
      <c r="M16" s="64">
        <f>M17+M18+M19+M20</f>
        <v>21614400</v>
      </c>
      <c r="N16" s="132">
        <v>21614400</v>
      </c>
      <c r="O16" s="132">
        <v>21614400</v>
      </c>
      <c r="P16" s="129">
        <f t="shared" si="1"/>
        <v>1</v>
      </c>
    </row>
    <row r="17" spans="1:16" ht="15.6" x14ac:dyDescent="0.25">
      <c r="A17" s="71" t="s">
        <v>441</v>
      </c>
      <c r="B17" s="63" t="s">
        <v>24</v>
      </c>
      <c r="C17" s="63" t="s">
        <v>15</v>
      </c>
      <c r="D17" s="63" t="s">
        <v>53</v>
      </c>
      <c r="E17" s="63" t="s">
        <v>93</v>
      </c>
      <c r="F17" s="63" t="s">
        <v>55</v>
      </c>
      <c r="G17" s="63" t="s">
        <v>81</v>
      </c>
      <c r="H17" s="63" t="s">
        <v>95</v>
      </c>
      <c r="I17" s="63" t="s">
        <v>97</v>
      </c>
      <c r="J17" s="63" t="s">
        <v>442</v>
      </c>
      <c r="K17" s="63">
        <v>60.7</v>
      </c>
      <c r="L17" s="63">
        <v>2022</v>
      </c>
      <c r="M17" s="69">
        <v>4613200</v>
      </c>
      <c r="N17" s="112">
        <v>4613200</v>
      </c>
      <c r="O17" s="112">
        <v>4613200</v>
      </c>
      <c r="P17" s="129">
        <f t="shared" si="1"/>
        <v>1</v>
      </c>
    </row>
    <row r="18" spans="1:16" ht="15.6" x14ac:dyDescent="0.25">
      <c r="A18" s="71" t="s">
        <v>441</v>
      </c>
      <c r="B18" s="63" t="s">
        <v>24</v>
      </c>
      <c r="C18" s="63" t="s">
        <v>15</v>
      </c>
      <c r="D18" s="63" t="s">
        <v>53</v>
      </c>
      <c r="E18" s="63" t="s">
        <v>93</v>
      </c>
      <c r="F18" s="63" t="s">
        <v>55</v>
      </c>
      <c r="G18" s="63" t="s">
        <v>81</v>
      </c>
      <c r="H18" s="63" t="s">
        <v>95</v>
      </c>
      <c r="I18" s="63" t="s">
        <v>97</v>
      </c>
      <c r="J18" s="63" t="s">
        <v>442</v>
      </c>
      <c r="K18" s="63">
        <v>60.8</v>
      </c>
      <c r="L18" s="63">
        <v>2022</v>
      </c>
      <c r="M18" s="69">
        <v>4620800</v>
      </c>
      <c r="N18" s="112">
        <v>4620800</v>
      </c>
      <c r="O18" s="112">
        <v>4620800</v>
      </c>
      <c r="P18" s="129">
        <f t="shared" si="1"/>
        <v>1</v>
      </c>
    </row>
    <row r="19" spans="1:16" ht="15.6" x14ac:dyDescent="0.25">
      <c r="A19" s="71" t="s">
        <v>443</v>
      </c>
      <c r="B19" s="63" t="s">
        <v>24</v>
      </c>
      <c r="C19" s="63" t="s">
        <v>15</v>
      </c>
      <c r="D19" s="63" t="s">
        <v>53</v>
      </c>
      <c r="E19" s="63" t="s">
        <v>93</v>
      </c>
      <c r="F19" s="63" t="s">
        <v>55</v>
      </c>
      <c r="G19" s="63" t="s">
        <v>81</v>
      </c>
      <c r="H19" s="63" t="s">
        <v>95</v>
      </c>
      <c r="I19" s="63" t="s">
        <v>97</v>
      </c>
      <c r="J19" s="63" t="s">
        <v>442</v>
      </c>
      <c r="K19" s="63">
        <v>81.400000000000006</v>
      </c>
      <c r="L19" s="63">
        <v>2022</v>
      </c>
      <c r="M19" s="69">
        <v>6186400</v>
      </c>
      <c r="N19" s="112">
        <v>6186400</v>
      </c>
      <c r="O19" s="112">
        <v>6186400</v>
      </c>
      <c r="P19" s="129">
        <f t="shared" si="1"/>
        <v>1</v>
      </c>
    </row>
    <row r="20" spans="1:16" ht="15.6" x14ac:dyDescent="0.25">
      <c r="A20" s="71" t="s">
        <v>443</v>
      </c>
      <c r="B20" s="63" t="s">
        <v>24</v>
      </c>
      <c r="C20" s="63" t="s">
        <v>15</v>
      </c>
      <c r="D20" s="63" t="s">
        <v>53</v>
      </c>
      <c r="E20" s="63" t="s">
        <v>93</v>
      </c>
      <c r="F20" s="63" t="s">
        <v>55</v>
      </c>
      <c r="G20" s="63" t="s">
        <v>81</v>
      </c>
      <c r="H20" s="63" t="s">
        <v>95</v>
      </c>
      <c r="I20" s="63" t="s">
        <v>97</v>
      </c>
      <c r="J20" s="63" t="s">
        <v>442</v>
      </c>
      <c r="K20" s="63">
        <v>81.5</v>
      </c>
      <c r="L20" s="63">
        <v>2022</v>
      </c>
      <c r="M20" s="69">
        <v>6194000</v>
      </c>
      <c r="N20" s="112">
        <v>6194000</v>
      </c>
      <c r="O20" s="112">
        <v>6194000</v>
      </c>
      <c r="P20" s="129">
        <f t="shared" si="1"/>
        <v>1</v>
      </c>
    </row>
    <row r="21" spans="1:16" s="89" customFormat="1" ht="46.8" x14ac:dyDescent="0.25">
      <c r="A21" s="62" t="s">
        <v>444</v>
      </c>
      <c r="B21" s="65" t="s">
        <v>24</v>
      </c>
      <c r="C21" s="65" t="s">
        <v>15</v>
      </c>
      <c r="D21" s="65" t="s">
        <v>53</v>
      </c>
      <c r="E21" s="65" t="s">
        <v>93</v>
      </c>
      <c r="F21" s="65" t="s">
        <v>55</v>
      </c>
      <c r="G21" s="65" t="s">
        <v>81</v>
      </c>
      <c r="H21" s="65" t="s">
        <v>95</v>
      </c>
      <c r="I21" s="65" t="s">
        <v>97</v>
      </c>
      <c r="J21" s="88"/>
      <c r="K21" s="65"/>
      <c r="L21" s="65"/>
      <c r="M21" s="64">
        <f>M22</f>
        <v>4620800</v>
      </c>
      <c r="N21" s="132">
        <v>4620800</v>
      </c>
      <c r="O21" s="132">
        <v>4620800</v>
      </c>
      <c r="P21" s="129">
        <f t="shared" si="1"/>
        <v>1</v>
      </c>
    </row>
    <row r="22" spans="1:16" ht="15.6" x14ac:dyDescent="0.25">
      <c r="A22" s="71" t="s">
        <v>441</v>
      </c>
      <c r="B22" s="63" t="s">
        <v>24</v>
      </c>
      <c r="C22" s="63" t="s">
        <v>15</v>
      </c>
      <c r="D22" s="63" t="s">
        <v>53</v>
      </c>
      <c r="E22" s="63" t="s">
        <v>93</v>
      </c>
      <c r="F22" s="63" t="s">
        <v>55</v>
      </c>
      <c r="G22" s="63" t="s">
        <v>81</v>
      </c>
      <c r="H22" s="63" t="s">
        <v>95</v>
      </c>
      <c r="I22" s="63" t="s">
        <v>97</v>
      </c>
      <c r="J22" s="63" t="s">
        <v>442</v>
      </c>
      <c r="K22" s="63">
        <v>60.8</v>
      </c>
      <c r="L22" s="63">
        <v>2022</v>
      </c>
      <c r="M22" s="69">
        <v>4620800</v>
      </c>
      <c r="N22" s="112">
        <v>4620800</v>
      </c>
      <c r="O22" s="112">
        <v>4620800</v>
      </c>
      <c r="P22" s="129">
        <f t="shared" si="1"/>
        <v>1</v>
      </c>
    </row>
    <row r="23" spans="1:16" s="89" customFormat="1" ht="60" customHeight="1" x14ac:dyDescent="0.25">
      <c r="A23" s="62" t="s">
        <v>445</v>
      </c>
      <c r="B23" s="65" t="s">
        <v>24</v>
      </c>
      <c r="C23" s="65" t="s">
        <v>15</v>
      </c>
      <c r="D23" s="65" t="s">
        <v>53</v>
      </c>
      <c r="E23" s="65" t="s">
        <v>93</v>
      </c>
      <c r="F23" s="65" t="s">
        <v>55</v>
      </c>
      <c r="G23" s="65" t="s">
        <v>81</v>
      </c>
      <c r="H23" s="65" t="s">
        <v>95</v>
      </c>
      <c r="I23" s="65" t="s">
        <v>97</v>
      </c>
      <c r="J23" s="88"/>
      <c r="K23" s="65"/>
      <c r="L23" s="65"/>
      <c r="M23" s="64">
        <f>M24+M25</f>
        <v>9241600</v>
      </c>
      <c r="N23" s="132">
        <v>9241600</v>
      </c>
      <c r="O23" s="132">
        <v>9241600</v>
      </c>
      <c r="P23" s="129">
        <f t="shared" si="1"/>
        <v>1</v>
      </c>
    </row>
    <row r="24" spans="1:16" ht="15.6" x14ac:dyDescent="0.25">
      <c r="A24" s="71" t="s">
        <v>441</v>
      </c>
      <c r="B24" s="63" t="s">
        <v>24</v>
      </c>
      <c r="C24" s="63" t="s">
        <v>15</v>
      </c>
      <c r="D24" s="63" t="s">
        <v>53</v>
      </c>
      <c r="E24" s="63" t="s">
        <v>93</v>
      </c>
      <c r="F24" s="63" t="s">
        <v>55</v>
      </c>
      <c r="G24" s="63" t="s">
        <v>81</v>
      </c>
      <c r="H24" s="63" t="s">
        <v>95</v>
      </c>
      <c r="I24" s="63" t="s">
        <v>97</v>
      </c>
      <c r="J24" s="63" t="s">
        <v>442</v>
      </c>
      <c r="K24" s="63">
        <v>60.7</v>
      </c>
      <c r="L24" s="63">
        <v>2022</v>
      </c>
      <c r="M24" s="69">
        <v>4613200</v>
      </c>
      <c r="N24" s="112">
        <v>4613200</v>
      </c>
      <c r="O24" s="112">
        <v>4613200</v>
      </c>
      <c r="P24" s="129">
        <f t="shared" si="1"/>
        <v>1</v>
      </c>
    </row>
    <row r="25" spans="1:16" ht="15.6" x14ac:dyDescent="0.25">
      <c r="A25" s="71" t="s">
        <v>441</v>
      </c>
      <c r="B25" s="63" t="s">
        <v>24</v>
      </c>
      <c r="C25" s="63" t="s">
        <v>15</v>
      </c>
      <c r="D25" s="63" t="s">
        <v>53</v>
      </c>
      <c r="E25" s="63" t="s">
        <v>93</v>
      </c>
      <c r="F25" s="63" t="s">
        <v>55</v>
      </c>
      <c r="G25" s="63" t="s">
        <v>81</v>
      </c>
      <c r="H25" s="63" t="s">
        <v>95</v>
      </c>
      <c r="I25" s="63" t="s">
        <v>97</v>
      </c>
      <c r="J25" s="63" t="s">
        <v>442</v>
      </c>
      <c r="K25" s="63">
        <v>60.9</v>
      </c>
      <c r="L25" s="63">
        <v>2022</v>
      </c>
      <c r="M25" s="69">
        <v>4628400</v>
      </c>
      <c r="N25" s="112">
        <v>4628400</v>
      </c>
      <c r="O25" s="112">
        <v>4628400</v>
      </c>
      <c r="P25" s="129">
        <f t="shared" si="1"/>
        <v>1</v>
      </c>
    </row>
    <row r="26" spans="1:16" ht="15.6" x14ac:dyDescent="0.25">
      <c r="A26" s="71" t="s">
        <v>361</v>
      </c>
      <c r="B26" s="63" t="s">
        <v>24</v>
      </c>
      <c r="C26" s="63" t="s">
        <v>15</v>
      </c>
      <c r="D26" s="63" t="s">
        <v>53</v>
      </c>
      <c r="E26" s="63" t="s">
        <v>93</v>
      </c>
      <c r="F26" s="63" t="s">
        <v>55</v>
      </c>
      <c r="G26" s="63" t="s">
        <v>81</v>
      </c>
      <c r="H26" s="63" t="s">
        <v>95</v>
      </c>
      <c r="I26" s="63" t="s">
        <v>97</v>
      </c>
      <c r="J26" s="68"/>
      <c r="K26" s="63"/>
      <c r="L26" s="63"/>
      <c r="M26" s="69">
        <v>94723200</v>
      </c>
      <c r="N26" s="112">
        <v>0</v>
      </c>
      <c r="O26" s="112">
        <v>0</v>
      </c>
      <c r="P26" s="129">
        <f t="shared" si="1"/>
        <v>0</v>
      </c>
    </row>
    <row r="27" spans="1:16" ht="62.4" x14ac:dyDescent="0.25">
      <c r="A27" s="62" t="s">
        <v>98</v>
      </c>
      <c r="B27" s="65" t="s">
        <v>24</v>
      </c>
      <c r="C27" s="65" t="s">
        <v>15</v>
      </c>
      <c r="D27" s="65" t="s">
        <v>53</v>
      </c>
      <c r="E27" s="65" t="s">
        <v>93</v>
      </c>
      <c r="F27" s="65" t="s">
        <v>55</v>
      </c>
      <c r="G27" s="65" t="s">
        <v>81</v>
      </c>
      <c r="H27" s="65" t="s">
        <v>95</v>
      </c>
      <c r="I27" s="65" t="s">
        <v>99</v>
      </c>
      <c r="J27" s="65" t="s">
        <v>0</v>
      </c>
      <c r="K27" s="65" t="s">
        <v>0</v>
      </c>
      <c r="L27" s="65" t="s">
        <v>0</v>
      </c>
      <c r="M27" s="64">
        <f>M28+M32+M35+M37+M40+M43+M46+M50</f>
        <v>132000000</v>
      </c>
      <c r="N27" s="112">
        <v>69418400</v>
      </c>
      <c r="O27" s="112">
        <v>69418400</v>
      </c>
      <c r="P27" s="129">
        <f t="shared" si="1"/>
        <v>0.52589696969696975</v>
      </c>
    </row>
    <row r="28" spans="1:16" s="89" customFormat="1" ht="46.8" x14ac:dyDescent="0.25">
      <c r="A28" s="62" t="s">
        <v>446</v>
      </c>
      <c r="B28" s="65" t="s">
        <v>24</v>
      </c>
      <c r="C28" s="65" t="s">
        <v>15</v>
      </c>
      <c r="D28" s="65" t="s">
        <v>53</v>
      </c>
      <c r="E28" s="65" t="s">
        <v>93</v>
      </c>
      <c r="F28" s="65" t="s">
        <v>55</v>
      </c>
      <c r="G28" s="65" t="s">
        <v>81</v>
      </c>
      <c r="H28" s="65" t="s">
        <v>95</v>
      </c>
      <c r="I28" s="65" t="s">
        <v>99</v>
      </c>
      <c r="J28" s="88"/>
      <c r="K28" s="88"/>
      <c r="L28" s="88"/>
      <c r="M28" s="64">
        <f>M29+M30+M31</f>
        <v>11073200</v>
      </c>
      <c r="N28" s="132">
        <v>11073200</v>
      </c>
      <c r="O28" s="132">
        <v>11073200</v>
      </c>
      <c r="P28" s="129">
        <f t="shared" si="1"/>
        <v>1</v>
      </c>
    </row>
    <row r="29" spans="1:16" ht="15.6" x14ac:dyDescent="0.25">
      <c r="A29" s="71" t="s">
        <v>447</v>
      </c>
      <c r="B29" s="63" t="s">
        <v>24</v>
      </c>
      <c r="C29" s="63" t="s">
        <v>15</v>
      </c>
      <c r="D29" s="63" t="s">
        <v>53</v>
      </c>
      <c r="E29" s="63" t="s">
        <v>93</v>
      </c>
      <c r="F29" s="63" t="s">
        <v>55</v>
      </c>
      <c r="G29" s="63" t="s">
        <v>81</v>
      </c>
      <c r="H29" s="63" t="s">
        <v>95</v>
      </c>
      <c r="I29" s="63" t="s">
        <v>99</v>
      </c>
      <c r="J29" s="63" t="s">
        <v>442</v>
      </c>
      <c r="K29" s="63">
        <v>42.3</v>
      </c>
      <c r="L29" s="63">
        <v>2022</v>
      </c>
      <c r="M29" s="69">
        <v>3214800</v>
      </c>
      <c r="N29" s="112">
        <v>3214800</v>
      </c>
      <c r="O29" s="112">
        <v>3214800</v>
      </c>
      <c r="P29" s="129">
        <f t="shared" si="1"/>
        <v>1</v>
      </c>
    </row>
    <row r="30" spans="1:16" ht="15.6" x14ac:dyDescent="0.25">
      <c r="A30" s="71" t="s">
        <v>447</v>
      </c>
      <c r="B30" s="63" t="s">
        <v>24</v>
      </c>
      <c r="C30" s="63" t="s">
        <v>15</v>
      </c>
      <c r="D30" s="63" t="s">
        <v>53</v>
      </c>
      <c r="E30" s="63" t="s">
        <v>93</v>
      </c>
      <c r="F30" s="63" t="s">
        <v>55</v>
      </c>
      <c r="G30" s="63" t="s">
        <v>81</v>
      </c>
      <c r="H30" s="63" t="s">
        <v>95</v>
      </c>
      <c r="I30" s="63" t="s">
        <v>99</v>
      </c>
      <c r="J30" s="63" t="s">
        <v>442</v>
      </c>
      <c r="K30" s="63">
        <v>42.5</v>
      </c>
      <c r="L30" s="63">
        <v>2022</v>
      </c>
      <c r="M30" s="69">
        <v>3230000</v>
      </c>
      <c r="N30" s="112">
        <v>3230000</v>
      </c>
      <c r="O30" s="112">
        <v>3230000</v>
      </c>
      <c r="P30" s="129">
        <f t="shared" si="1"/>
        <v>1</v>
      </c>
    </row>
    <row r="31" spans="1:16" ht="15.6" x14ac:dyDescent="0.25">
      <c r="A31" s="71" t="s">
        <v>441</v>
      </c>
      <c r="B31" s="63" t="s">
        <v>24</v>
      </c>
      <c r="C31" s="63" t="s">
        <v>15</v>
      </c>
      <c r="D31" s="63" t="s">
        <v>53</v>
      </c>
      <c r="E31" s="63" t="s">
        <v>93</v>
      </c>
      <c r="F31" s="63" t="s">
        <v>55</v>
      </c>
      <c r="G31" s="63" t="s">
        <v>81</v>
      </c>
      <c r="H31" s="63" t="s">
        <v>95</v>
      </c>
      <c r="I31" s="63" t="s">
        <v>99</v>
      </c>
      <c r="J31" s="63" t="s">
        <v>442</v>
      </c>
      <c r="K31" s="63">
        <v>60.9</v>
      </c>
      <c r="L31" s="63">
        <v>2022</v>
      </c>
      <c r="M31" s="69">
        <v>4628400</v>
      </c>
      <c r="N31" s="112">
        <v>4628400</v>
      </c>
      <c r="O31" s="112">
        <v>4628400</v>
      </c>
      <c r="P31" s="129">
        <f t="shared" si="1"/>
        <v>1</v>
      </c>
    </row>
    <row r="32" spans="1:16" s="89" customFormat="1" ht="61.5" customHeight="1" x14ac:dyDescent="0.25">
      <c r="A32" s="62" t="s">
        <v>448</v>
      </c>
      <c r="B32" s="65" t="s">
        <v>24</v>
      </c>
      <c r="C32" s="65" t="s">
        <v>15</v>
      </c>
      <c r="D32" s="65" t="s">
        <v>53</v>
      </c>
      <c r="E32" s="65" t="s">
        <v>93</v>
      </c>
      <c r="F32" s="65" t="s">
        <v>55</v>
      </c>
      <c r="G32" s="65" t="s">
        <v>81</v>
      </c>
      <c r="H32" s="65" t="s">
        <v>95</v>
      </c>
      <c r="I32" s="65" t="s">
        <v>99</v>
      </c>
      <c r="J32" s="65"/>
      <c r="K32" s="65"/>
      <c r="L32" s="65"/>
      <c r="M32" s="64">
        <f>M33+M34</f>
        <v>10457600</v>
      </c>
      <c r="N32" s="132">
        <v>10457600</v>
      </c>
      <c r="O32" s="132">
        <v>10457600</v>
      </c>
      <c r="P32" s="129">
        <f t="shared" si="1"/>
        <v>1</v>
      </c>
    </row>
    <row r="33" spans="1:16" ht="15.6" x14ac:dyDescent="0.25">
      <c r="A33" s="71" t="s">
        <v>441</v>
      </c>
      <c r="B33" s="63" t="s">
        <v>24</v>
      </c>
      <c r="C33" s="63" t="s">
        <v>15</v>
      </c>
      <c r="D33" s="63" t="s">
        <v>53</v>
      </c>
      <c r="E33" s="63" t="s">
        <v>93</v>
      </c>
      <c r="F33" s="63" t="s">
        <v>55</v>
      </c>
      <c r="G33" s="63" t="s">
        <v>81</v>
      </c>
      <c r="H33" s="63" t="s">
        <v>95</v>
      </c>
      <c r="I33" s="63" t="s">
        <v>99</v>
      </c>
      <c r="J33" s="63" t="s">
        <v>442</v>
      </c>
      <c r="K33" s="63">
        <v>60.8</v>
      </c>
      <c r="L33" s="63">
        <v>2022</v>
      </c>
      <c r="M33" s="69">
        <v>4620800</v>
      </c>
      <c r="N33" s="112">
        <v>4620800</v>
      </c>
      <c r="O33" s="112">
        <v>4620800</v>
      </c>
      <c r="P33" s="129">
        <f t="shared" si="1"/>
        <v>1</v>
      </c>
    </row>
    <row r="34" spans="1:16" ht="15.6" x14ac:dyDescent="0.25">
      <c r="A34" s="71" t="s">
        <v>441</v>
      </c>
      <c r="B34" s="63" t="s">
        <v>24</v>
      </c>
      <c r="C34" s="63" t="s">
        <v>15</v>
      </c>
      <c r="D34" s="63" t="s">
        <v>53</v>
      </c>
      <c r="E34" s="63" t="s">
        <v>93</v>
      </c>
      <c r="F34" s="63" t="s">
        <v>55</v>
      </c>
      <c r="G34" s="63" t="s">
        <v>81</v>
      </c>
      <c r="H34" s="63" t="s">
        <v>95</v>
      </c>
      <c r="I34" s="63" t="s">
        <v>99</v>
      </c>
      <c r="J34" s="63" t="s">
        <v>442</v>
      </c>
      <c r="K34" s="63">
        <v>76.8</v>
      </c>
      <c r="L34" s="63">
        <v>2022</v>
      </c>
      <c r="M34" s="69">
        <v>5836800</v>
      </c>
      <c r="N34" s="112">
        <v>5836800</v>
      </c>
      <c r="O34" s="112">
        <v>5836800</v>
      </c>
      <c r="P34" s="129">
        <f t="shared" si="1"/>
        <v>1</v>
      </c>
    </row>
    <row r="35" spans="1:16" s="89" customFormat="1" ht="66.75" customHeight="1" x14ac:dyDescent="0.25">
      <c r="A35" s="62" t="s">
        <v>449</v>
      </c>
      <c r="B35" s="65" t="s">
        <v>24</v>
      </c>
      <c r="C35" s="65" t="s">
        <v>15</v>
      </c>
      <c r="D35" s="65" t="s">
        <v>53</v>
      </c>
      <c r="E35" s="65" t="s">
        <v>93</v>
      </c>
      <c r="F35" s="65" t="s">
        <v>55</v>
      </c>
      <c r="G35" s="65" t="s">
        <v>81</v>
      </c>
      <c r="H35" s="65" t="s">
        <v>95</v>
      </c>
      <c r="I35" s="65" t="s">
        <v>99</v>
      </c>
      <c r="J35" s="65"/>
      <c r="K35" s="65"/>
      <c r="L35" s="65"/>
      <c r="M35" s="64">
        <f>M36</f>
        <v>4598000</v>
      </c>
      <c r="N35" s="132">
        <v>4598000</v>
      </c>
      <c r="O35" s="132">
        <v>4598000</v>
      </c>
      <c r="P35" s="129">
        <f t="shared" si="1"/>
        <v>1</v>
      </c>
    </row>
    <row r="36" spans="1:16" ht="15.6" x14ac:dyDescent="0.25">
      <c r="A36" s="71" t="s">
        <v>441</v>
      </c>
      <c r="B36" s="63" t="s">
        <v>24</v>
      </c>
      <c r="C36" s="63" t="s">
        <v>15</v>
      </c>
      <c r="D36" s="63" t="s">
        <v>53</v>
      </c>
      <c r="E36" s="63" t="s">
        <v>93</v>
      </c>
      <c r="F36" s="63" t="s">
        <v>55</v>
      </c>
      <c r="G36" s="63" t="s">
        <v>81</v>
      </c>
      <c r="H36" s="63" t="s">
        <v>95</v>
      </c>
      <c r="I36" s="63" t="s">
        <v>99</v>
      </c>
      <c r="J36" s="63" t="s">
        <v>442</v>
      </c>
      <c r="K36" s="63">
        <v>60.5</v>
      </c>
      <c r="L36" s="63">
        <v>2022</v>
      </c>
      <c r="M36" s="69">
        <v>4598000</v>
      </c>
      <c r="N36" s="112">
        <v>4598000</v>
      </c>
      <c r="O36" s="112">
        <v>4598000</v>
      </c>
      <c r="P36" s="129">
        <f t="shared" si="1"/>
        <v>1</v>
      </c>
    </row>
    <row r="37" spans="1:16" s="89" customFormat="1" ht="63.75" customHeight="1" x14ac:dyDescent="0.25">
      <c r="A37" s="62" t="s">
        <v>450</v>
      </c>
      <c r="B37" s="65" t="s">
        <v>24</v>
      </c>
      <c r="C37" s="65" t="s">
        <v>15</v>
      </c>
      <c r="D37" s="65" t="s">
        <v>53</v>
      </c>
      <c r="E37" s="65" t="s">
        <v>93</v>
      </c>
      <c r="F37" s="65" t="s">
        <v>55</v>
      </c>
      <c r="G37" s="65" t="s">
        <v>81</v>
      </c>
      <c r="H37" s="65" t="s">
        <v>95</v>
      </c>
      <c r="I37" s="65" t="s">
        <v>99</v>
      </c>
      <c r="J37" s="65"/>
      <c r="K37" s="65"/>
      <c r="L37" s="65"/>
      <c r="M37" s="64">
        <f>M38+M39</f>
        <v>9234000</v>
      </c>
      <c r="N37" s="132">
        <v>9234000</v>
      </c>
      <c r="O37" s="132">
        <v>9234000</v>
      </c>
      <c r="P37" s="129">
        <f t="shared" si="1"/>
        <v>1</v>
      </c>
    </row>
    <row r="38" spans="1:16" ht="15.6" x14ac:dyDescent="0.25">
      <c r="A38" s="71" t="s">
        <v>441</v>
      </c>
      <c r="B38" s="63" t="s">
        <v>24</v>
      </c>
      <c r="C38" s="63" t="s">
        <v>15</v>
      </c>
      <c r="D38" s="63" t="s">
        <v>53</v>
      </c>
      <c r="E38" s="63" t="s">
        <v>93</v>
      </c>
      <c r="F38" s="63" t="s">
        <v>55</v>
      </c>
      <c r="G38" s="63" t="s">
        <v>81</v>
      </c>
      <c r="H38" s="63" t="s">
        <v>95</v>
      </c>
      <c r="I38" s="63" t="s">
        <v>99</v>
      </c>
      <c r="J38" s="63" t="s">
        <v>442</v>
      </c>
      <c r="K38" s="63">
        <v>60.7</v>
      </c>
      <c r="L38" s="63">
        <v>2022</v>
      </c>
      <c r="M38" s="69">
        <v>4613200</v>
      </c>
      <c r="N38" s="112">
        <v>4613200</v>
      </c>
      <c r="O38" s="112">
        <v>4613200</v>
      </c>
      <c r="P38" s="129">
        <f t="shared" si="1"/>
        <v>1</v>
      </c>
    </row>
    <row r="39" spans="1:16" ht="15.6" x14ac:dyDescent="0.25">
      <c r="A39" s="71" t="s">
        <v>441</v>
      </c>
      <c r="B39" s="63" t="s">
        <v>24</v>
      </c>
      <c r="C39" s="63" t="s">
        <v>15</v>
      </c>
      <c r="D39" s="63" t="s">
        <v>53</v>
      </c>
      <c r="E39" s="63" t="s">
        <v>93</v>
      </c>
      <c r="F39" s="63" t="s">
        <v>55</v>
      </c>
      <c r="G39" s="63" t="s">
        <v>81</v>
      </c>
      <c r="H39" s="63" t="s">
        <v>95</v>
      </c>
      <c r="I39" s="63" t="s">
        <v>99</v>
      </c>
      <c r="J39" s="63" t="s">
        <v>442</v>
      </c>
      <c r="K39" s="63">
        <v>60.8</v>
      </c>
      <c r="L39" s="63">
        <v>2022</v>
      </c>
      <c r="M39" s="69">
        <v>4620800</v>
      </c>
      <c r="N39" s="112">
        <v>4620800</v>
      </c>
      <c r="O39" s="112">
        <v>4620800</v>
      </c>
      <c r="P39" s="129">
        <f t="shared" si="1"/>
        <v>1</v>
      </c>
    </row>
    <row r="40" spans="1:16" s="89" customFormat="1" ht="78" customHeight="1" x14ac:dyDescent="0.25">
      <c r="A40" s="62" t="s">
        <v>451</v>
      </c>
      <c r="B40" s="65" t="s">
        <v>24</v>
      </c>
      <c r="C40" s="65" t="s">
        <v>15</v>
      </c>
      <c r="D40" s="65" t="s">
        <v>53</v>
      </c>
      <c r="E40" s="65" t="s">
        <v>93</v>
      </c>
      <c r="F40" s="65" t="s">
        <v>55</v>
      </c>
      <c r="G40" s="65" t="s">
        <v>81</v>
      </c>
      <c r="H40" s="65" t="s">
        <v>95</v>
      </c>
      <c r="I40" s="65" t="s">
        <v>99</v>
      </c>
      <c r="J40" s="65"/>
      <c r="K40" s="65"/>
      <c r="L40" s="65"/>
      <c r="M40" s="64">
        <f>M41+M42</f>
        <v>10776800</v>
      </c>
      <c r="N40" s="127">
        <f t="shared" ref="N40:O40" si="3">N41+N42</f>
        <v>10776800</v>
      </c>
      <c r="O40" s="127">
        <f t="shared" si="3"/>
        <v>10776800</v>
      </c>
      <c r="P40" s="129">
        <f t="shared" si="1"/>
        <v>1</v>
      </c>
    </row>
    <row r="41" spans="1:16" ht="15.6" x14ac:dyDescent="0.25">
      <c r="A41" s="71" t="s">
        <v>441</v>
      </c>
      <c r="B41" s="63" t="s">
        <v>24</v>
      </c>
      <c r="C41" s="63" t="s">
        <v>15</v>
      </c>
      <c r="D41" s="63" t="s">
        <v>53</v>
      </c>
      <c r="E41" s="63" t="s">
        <v>93</v>
      </c>
      <c r="F41" s="63" t="s">
        <v>55</v>
      </c>
      <c r="G41" s="63" t="s">
        <v>81</v>
      </c>
      <c r="H41" s="63" t="s">
        <v>95</v>
      </c>
      <c r="I41" s="63" t="s">
        <v>99</v>
      </c>
      <c r="J41" s="63" t="s">
        <v>442</v>
      </c>
      <c r="K41" s="63">
        <v>60.6</v>
      </c>
      <c r="L41" s="63">
        <v>2022</v>
      </c>
      <c r="M41" s="69">
        <v>4605600</v>
      </c>
      <c r="N41" s="131">
        <v>4605600</v>
      </c>
      <c r="O41" s="131">
        <v>4605600</v>
      </c>
      <c r="P41" s="129">
        <f t="shared" si="1"/>
        <v>1</v>
      </c>
    </row>
    <row r="42" spans="1:16" ht="15.6" x14ac:dyDescent="0.25">
      <c r="A42" s="71" t="s">
        <v>443</v>
      </c>
      <c r="B42" s="63" t="s">
        <v>24</v>
      </c>
      <c r="C42" s="63" t="s">
        <v>15</v>
      </c>
      <c r="D42" s="63" t="s">
        <v>53</v>
      </c>
      <c r="E42" s="63" t="s">
        <v>93</v>
      </c>
      <c r="F42" s="63" t="s">
        <v>55</v>
      </c>
      <c r="G42" s="63" t="s">
        <v>81</v>
      </c>
      <c r="H42" s="63" t="s">
        <v>95</v>
      </c>
      <c r="I42" s="63" t="s">
        <v>99</v>
      </c>
      <c r="J42" s="63" t="s">
        <v>442</v>
      </c>
      <c r="K42" s="63">
        <v>81.2</v>
      </c>
      <c r="L42" s="63">
        <v>2022</v>
      </c>
      <c r="M42" s="69">
        <v>6171200</v>
      </c>
      <c r="N42" s="131">
        <v>6171200</v>
      </c>
      <c r="O42" s="131">
        <v>6171200</v>
      </c>
      <c r="P42" s="129">
        <f t="shared" si="1"/>
        <v>1</v>
      </c>
    </row>
    <row r="43" spans="1:16" s="89" customFormat="1" ht="46.8" x14ac:dyDescent="0.25">
      <c r="A43" s="62" t="s">
        <v>452</v>
      </c>
      <c r="B43" s="65" t="s">
        <v>24</v>
      </c>
      <c r="C43" s="65" t="s">
        <v>15</v>
      </c>
      <c r="D43" s="65" t="s">
        <v>53</v>
      </c>
      <c r="E43" s="65" t="s">
        <v>93</v>
      </c>
      <c r="F43" s="65" t="s">
        <v>55</v>
      </c>
      <c r="G43" s="65" t="s">
        <v>81</v>
      </c>
      <c r="H43" s="65" t="s">
        <v>95</v>
      </c>
      <c r="I43" s="65" t="s">
        <v>99</v>
      </c>
      <c r="J43" s="65"/>
      <c r="K43" s="65"/>
      <c r="L43" s="65"/>
      <c r="M43" s="64">
        <f>M44+M45</f>
        <v>7858400</v>
      </c>
      <c r="N43" s="131">
        <f>SUM(N44:N45)</f>
        <v>7858400</v>
      </c>
      <c r="O43" s="131">
        <f>SUM(O44:O45)</f>
        <v>7858400</v>
      </c>
      <c r="P43" s="129">
        <f t="shared" si="1"/>
        <v>1</v>
      </c>
    </row>
    <row r="44" spans="1:16" ht="15.6" x14ac:dyDescent="0.25">
      <c r="A44" s="71" t="s">
        <v>447</v>
      </c>
      <c r="B44" s="63" t="s">
        <v>24</v>
      </c>
      <c r="C44" s="63" t="s">
        <v>15</v>
      </c>
      <c r="D44" s="63" t="s">
        <v>53</v>
      </c>
      <c r="E44" s="63" t="s">
        <v>93</v>
      </c>
      <c r="F44" s="63" t="s">
        <v>55</v>
      </c>
      <c r="G44" s="63" t="s">
        <v>81</v>
      </c>
      <c r="H44" s="63" t="s">
        <v>95</v>
      </c>
      <c r="I44" s="63" t="s">
        <v>99</v>
      </c>
      <c r="J44" s="63" t="s">
        <v>442</v>
      </c>
      <c r="K44" s="63">
        <v>42.5</v>
      </c>
      <c r="L44" s="63">
        <v>2022</v>
      </c>
      <c r="M44" s="69">
        <v>3230000</v>
      </c>
      <c r="N44" s="112">
        <v>3230000</v>
      </c>
      <c r="O44" s="112">
        <v>3230000</v>
      </c>
      <c r="P44" s="129">
        <f t="shared" si="1"/>
        <v>1</v>
      </c>
    </row>
    <row r="45" spans="1:16" ht="15.6" x14ac:dyDescent="0.25">
      <c r="A45" s="71" t="s">
        <v>441</v>
      </c>
      <c r="B45" s="63" t="s">
        <v>24</v>
      </c>
      <c r="C45" s="63" t="s">
        <v>15</v>
      </c>
      <c r="D45" s="63" t="s">
        <v>53</v>
      </c>
      <c r="E45" s="63" t="s">
        <v>93</v>
      </c>
      <c r="F45" s="63" t="s">
        <v>55</v>
      </c>
      <c r="G45" s="63" t="s">
        <v>81</v>
      </c>
      <c r="H45" s="63" t="s">
        <v>95</v>
      </c>
      <c r="I45" s="63" t="s">
        <v>99</v>
      </c>
      <c r="J45" s="63" t="s">
        <v>442</v>
      </c>
      <c r="K45" s="63">
        <v>60.9</v>
      </c>
      <c r="L45" s="63">
        <v>2022</v>
      </c>
      <c r="M45" s="69">
        <v>4628400</v>
      </c>
      <c r="N45" s="112">
        <v>4628400</v>
      </c>
      <c r="O45" s="112">
        <v>4628400</v>
      </c>
      <c r="P45" s="129">
        <f t="shared" si="1"/>
        <v>1</v>
      </c>
    </row>
    <row r="46" spans="1:16" s="89" customFormat="1" ht="46.8" x14ac:dyDescent="0.25">
      <c r="A46" s="62" t="s">
        <v>453</v>
      </c>
      <c r="B46" s="65" t="s">
        <v>24</v>
      </c>
      <c r="C46" s="65" t="s">
        <v>15</v>
      </c>
      <c r="D46" s="65" t="s">
        <v>53</v>
      </c>
      <c r="E46" s="65" t="s">
        <v>93</v>
      </c>
      <c r="F46" s="65" t="s">
        <v>55</v>
      </c>
      <c r="G46" s="65" t="s">
        <v>81</v>
      </c>
      <c r="H46" s="65" t="s">
        <v>95</v>
      </c>
      <c r="I46" s="65" t="s">
        <v>99</v>
      </c>
      <c r="J46" s="65"/>
      <c r="K46" s="65"/>
      <c r="L46" s="65"/>
      <c r="M46" s="64">
        <f>M47+M48+M49</f>
        <v>15420400</v>
      </c>
      <c r="N46" s="127">
        <f>N47+N48+N49</f>
        <v>15420400</v>
      </c>
      <c r="O46" s="127">
        <f t="shared" ref="O46" si="4">O47+O48+O49</f>
        <v>15420400</v>
      </c>
      <c r="P46" s="129">
        <f t="shared" si="1"/>
        <v>1</v>
      </c>
    </row>
    <row r="47" spans="1:16" ht="15.6" x14ac:dyDescent="0.25">
      <c r="A47" s="71" t="s">
        <v>441</v>
      </c>
      <c r="B47" s="63" t="s">
        <v>24</v>
      </c>
      <c r="C47" s="63" t="s">
        <v>15</v>
      </c>
      <c r="D47" s="63" t="s">
        <v>53</v>
      </c>
      <c r="E47" s="63" t="s">
        <v>93</v>
      </c>
      <c r="F47" s="63" t="s">
        <v>55</v>
      </c>
      <c r="G47" s="63" t="s">
        <v>81</v>
      </c>
      <c r="H47" s="63" t="s">
        <v>95</v>
      </c>
      <c r="I47" s="63" t="s">
        <v>99</v>
      </c>
      <c r="J47" s="63" t="s">
        <v>442</v>
      </c>
      <c r="K47" s="63">
        <v>60.6</v>
      </c>
      <c r="L47" s="63">
        <v>2022</v>
      </c>
      <c r="M47" s="69">
        <v>4605600</v>
      </c>
      <c r="N47" s="112">
        <v>4605600</v>
      </c>
      <c r="O47" s="112">
        <v>4605600</v>
      </c>
      <c r="P47" s="129">
        <f t="shared" si="1"/>
        <v>1</v>
      </c>
    </row>
    <row r="48" spans="1:16" ht="15.6" x14ac:dyDescent="0.25">
      <c r="A48" s="71" t="s">
        <v>441</v>
      </c>
      <c r="B48" s="63" t="s">
        <v>24</v>
      </c>
      <c r="C48" s="63" t="s">
        <v>15</v>
      </c>
      <c r="D48" s="63" t="s">
        <v>53</v>
      </c>
      <c r="E48" s="63" t="s">
        <v>93</v>
      </c>
      <c r="F48" s="63" t="s">
        <v>55</v>
      </c>
      <c r="G48" s="63" t="s">
        <v>81</v>
      </c>
      <c r="H48" s="63" t="s">
        <v>95</v>
      </c>
      <c r="I48" s="63" t="s">
        <v>99</v>
      </c>
      <c r="J48" s="63" t="s">
        <v>442</v>
      </c>
      <c r="K48" s="63">
        <v>60.8</v>
      </c>
      <c r="L48" s="63">
        <v>2022</v>
      </c>
      <c r="M48" s="69">
        <v>4620800</v>
      </c>
      <c r="N48" s="112">
        <v>4620800</v>
      </c>
      <c r="O48" s="112">
        <v>4620800</v>
      </c>
      <c r="P48" s="129">
        <f t="shared" si="1"/>
        <v>1</v>
      </c>
    </row>
    <row r="49" spans="1:16" ht="15.6" x14ac:dyDescent="0.25">
      <c r="A49" s="71" t="s">
        <v>443</v>
      </c>
      <c r="B49" s="63" t="s">
        <v>24</v>
      </c>
      <c r="C49" s="63" t="s">
        <v>15</v>
      </c>
      <c r="D49" s="63" t="s">
        <v>53</v>
      </c>
      <c r="E49" s="63" t="s">
        <v>93</v>
      </c>
      <c r="F49" s="63" t="s">
        <v>55</v>
      </c>
      <c r="G49" s="63" t="s">
        <v>81</v>
      </c>
      <c r="H49" s="63" t="s">
        <v>95</v>
      </c>
      <c r="I49" s="63" t="s">
        <v>99</v>
      </c>
      <c r="J49" s="63" t="s">
        <v>442</v>
      </c>
      <c r="K49" s="63">
        <v>81.5</v>
      </c>
      <c r="L49" s="63">
        <v>2022</v>
      </c>
      <c r="M49" s="69">
        <v>6194000</v>
      </c>
      <c r="N49" s="112">
        <v>6194000</v>
      </c>
      <c r="O49" s="112">
        <v>6194000</v>
      </c>
      <c r="P49" s="129">
        <f t="shared" si="1"/>
        <v>1</v>
      </c>
    </row>
    <row r="50" spans="1:16" ht="15.6" x14ac:dyDescent="0.25">
      <c r="A50" s="71" t="s">
        <v>361</v>
      </c>
      <c r="B50" s="63" t="s">
        <v>24</v>
      </c>
      <c r="C50" s="63" t="s">
        <v>15</v>
      </c>
      <c r="D50" s="63" t="s">
        <v>53</v>
      </c>
      <c r="E50" s="63" t="s">
        <v>93</v>
      </c>
      <c r="F50" s="63" t="s">
        <v>55</v>
      </c>
      <c r="G50" s="63" t="s">
        <v>81</v>
      </c>
      <c r="H50" s="63" t="s">
        <v>95</v>
      </c>
      <c r="I50" s="63" t="s">
        <v>99</v>
      </c>
      <c r="J50" s="63"/>
      <c r="K50" s="63"/>
      <c r="L50" s="63"/>
      <c r="M50" s="69">
        <v>62581600</v>
      </c>
      <c r="N50" s="112">
        <v>0</v>
      </c>
      <c r="O50" s="112">
        <v>0</v>
      </c>
      <c r="P50" s="129">
        <f t="shared" si="1"/>
        <v>0</v>
      </c>
    </row>
    <row r="51" spans="1:16" ht="15.6" x14ac:dyDescent="0.25">
      <c r="A51" s="52" t="s">
        <v>100</v>
      </c>
      <c r="B51" s="65" t="s">
        <v>24</v>
      </c>
      <c r="C51" s="65" t="s">
        <v>15</v>
      </c>
      <c r="D51" s="65" t="s">
        <v>53</v>
      </c>
      <c r="E51" s="65" t="s">
        <v>93</v>
      </c>
      <c r="F51" s="65" t="s">
        <v>55</v>
      </c>
      <c r="G51" s="65" t="s">
        <v>29</v>
      </c>
      <c r="H51" s="65" t="s">
        <v>0</v>
      </c>
      <c r="I51" s="65" t="s">
        <v>0</v>
      </c>
      <c r="J51" s="65" t="s">
        <v>0</v>
      </c>
      <c r="K51" s="65" t="s">
        <v>0</v>
      </c>
      <c r="L51" s="65" t="s">
        <v>0</v>
      </c>
      <c r="M51" s="64">
        <f>M52</f>
        <v>141500000</v>
      </c>
      <c r="N51" s="127">
        <f t="shared" ref="N51:O51" si="5">N52</f>
        <v>17001200</v>
      </c>
      <c r="O51" s="127">
        <f t="shared" si="5"/>
        <v>17001200</v>
      </c>
      <c r="P51" s="129">
        <f t="shared" si="1"/>
        <v>0.12014982332155477</v>
      </c>
    </row>
    <row r="52" spans="1:16" ht="46.8" x14ac:dyDescent="0.25">
      <c r="A52" s="62" t="s">
        <v>94</v>
      </c>
      <c r="B52" s="65" t="s">
        <v>24</v>
      </c>
      <c r="C52" s="65" t="s">
        <v>15</v>
      </c>
      <c r="D52" s="65" t="s">
        <v>53</v>
      </c>
      <c r="E52" s="65" t="s">
        <v>93</v>
      </c>
      <c r="F52" s="65" t="s">
        <v>55</v>
      </c>
      <c r="G52" s="65" t="s">
        <v>29</v>
      </c>
      <c r="H52" s="65" t="s">
        <v>95</v>
      </c>
      <c r="I52" s="66" t="s">
        <v>0</v>
      </c>
      <c r="J52" s="66" t="s">
        <v>0</v>
      </c>
      <c r="K52" s="66" t="s">
        <v>0</v>
      </c>
      <c r="L52" s="66" t="s">
        <v>0</v>
      </c>
      <c r="M52" s="64">
        <f>M53+M59</f>
        <v>141500000</v>
      </c>
      <c r="N52" s="112">
        <v>17001200</v>
      </c>
      <c r="O52" s="112">
        <v>17001200</v>
      </c>
      <c r="P52" s="129">
        <f t="shared" si="1"/>
        <v>0.12014982332155477</v>
      </c>
    </row>
    <row r="53" spans="1:16" ht="62.4" x14ac:dyDescent="0.25">
      <c r="A53" s="62" t="s">
        <v>96</v>
      </c>
      <c r="B53" s="65" t="s">
        <v>24</v>
      </c>
      <c r="C53" s="65" t="s">
        <v>15</v>
      </c>
      <c r="D53" s="65" t="s">
        <v>53</v>
      </c>
      <c r="E53" s="65" t="s">
        <v>93</v>
      </c>
      <c r="F53" s="65" t="s">
        <v>55</v>
      </c>
      <c r="G53" s="65" t="s">
        <v>29</v>
      </c>
      <c r="H53" s="65" t="s">
        <v>95</v>
      </c>
      <c r="I53" s="65" t="s">
        <v>97</v>
      </c>
      <c r="J53" s="65" t="s">
        <v>0</v>
      </c>
      <c r="K53" s="65" t="s">
        <v>0</v>
      </c>
      <c r="L53" s="65" t="s">
        <v>0</v>
      </c>
      <c r="M53" s="90">
        <f>M54</f>
        <v>12365200</v>
      </c>
      <c r="N53" s="133">
        <f t="shared" ref="N53:O53" si="6">N54</f>
        <v>12365200</v>
      </c>
      <c r="O53" s="133">
        <f t="shared" si="6"/>
        <v>12365200</v>
      </c>
      <c r="P53" s="129">
        <f t="shared" si="1"/>
        <v>1</v>
      </c>
    </row>
    <row r="54" spans="1:16" s="89" customFormat="1" ht="46.8" x14ac:dyDescent="0.25">
      <c r="A54" s="62" t="s">
        <v>454</v>
      </c>
      <c r="B54" s="65" t="s">
        <v>24</v>
      </c>
      <c r="C54" s="65" t="s">
        <v>15</v>
      </c>
      <c r="D54" s="65" t="s">
        <v>53</v>
      </c>
      <c r="E54" s="65" t="s">
        <v>93</v>
      </c>
      <c r="F54" s="65" t="s">
        <v>55</v>
      </c>
      <c r="G54" s="65" t="s">
        <v>29</v>
      </c>
      <c r="H54" s="65" t="s">
        <v>95</v>
      </c>
      <c r="I54" s="65" t="s">
        <v>97</v>
      </c>
      <c r="J54" s="88"/>
      <c r="K54" s="88"/>
      <c r="L54" s="88"/>
      <c r="M54" s="90">
        <f>M55+M56+M57+M58</f>
        <v>12365200</v>
      </c>
      <c r="N54" s="133">
        <f>N55+N56+N57+N58</f>
        <v>12365200</v>
      </c>
      <c r="O54" s="133">
        <f>O55+O56+O57+O58</f>
        <v>12365200</v>
      </c>
      <c r="P54" s="129">
        <f t="shared" si="1"/>
        <v>1</v>
      </c>
    </row>
    <row r="55" spans="1:16" ht="15.6" x14ac:dyDescent="0.25">
      <c r="A55" s="71" t="s">
        <v>447</v>
      </c>
      <c r="B55" s="63" t="s">
        <v>24</v>
      </c>
      <c r="C55" s="63" t="s">
        <v>15</v>
      </c>
      <c r="D55" s="63" t="s">
        <v>53</v>
      </c>
      <c r="E55" s="63" t="s">
        <v>93</v>
      </c>
      <c r="F55" s="63" t="s">
        <v>55</v>
      </c>
      <c r="G55" s="63" t="s">
        <v>29</v>
      </c>
      <c r="H55" s="63" t="s">
        <v>95</v>
      </c>
      <c r="I55" s="63" t="s">
        <v>97</v>
      </c>
      <c r="J55" s="63" t="s">
        <v>442</v>
      </c>
      <c r="K55" s="63">
        <v>41.5</v>
      </c>
      <c r="L55" s="63">
        <v>2022</v>
      </c>
      <c r="M55" s="91">
        <v>3154000</v>
      </c>
      <c r="N55" s="112">
        <v>3154000</v>
      </c>
      <c r="O55" s="112">
        <v>3154000</v>
      </c>
      <c r="P55" s="129">
        <f t="shared" si="1"/>
        <v>1</v>
      </c>
    </row>
    <row r="56" spans="1:16" ht="15.6" x14ac:dyDescent="0.25">
      <c r="A56" s="71" t="s">
        <v>441</v>
      </c>
      <c r="B56" s="63" t="s">
        <v>24</v>
      </c>
      <c r="C56" s="63" t="s">
        <v>15</v>
      </c>
      <c r="D56" s="63" t="s">
        <v>53</v>
      </c>
      <c r="E56" s="63" t="s">
        <v>93</v>
      </c>
      <c r="F56" s="63" t="s">
        <v>55</v>
      </c>
      <c r="G56" s="63" t="s">
        <v>29</v>
      </c>
      <c r="H56" s="63" t="s">
        <v>95</v>
      </c>
      <c r="I56" s="63" t="s">
        <v>97</v>
      </c>
      <c r="J56" s="63" t="s">
        <v>442</v>
      </c>
      <c r="K56" s="63">
        <v>60.5</v>
      </c>
      <c r="L56" s="63">
        <v>2022</v>
      </c>
      <c r="M56" s="91">
        <v>4598000</v>
      </c>
      <c r="N56" s="112">
        <v>4598000</v>
      </c>
      <c r="O56" s="112">
        <v>4598000</v>
      </c>
      <c r="P56" s="129">
        <f t="shared" si="1"/>
        <v>1</v>
      </c>
    </row>
    <row r="57" spans="1:16" ht="15.6" x14ac:dyDescent="0.25">
      <c r="A57" s="71" t="s">
        <v>441</v>
      </c>
      <c r="B57" s="63" t="s">
        <v>24</v>
      </c>
      <c r="C57" s="63" t="s">
        <v>15</v>
      </c>
      <c r="D57" s="63" t="s">
        <v>53</v>
      </c>
      <c r="E57" s="63" t="s">
        <v>93</v>
      </c>
      <c r="F57" s="63" t="s">
        <v>55</v>
      </c>
      <c r="G57" s="63" t="s">
        <v>29</v>
      </c>
      <c r="H57" s="63" t="s">
        <v>95</v>
      </c>
      <c r="I57" s="63" t="s">
        <v>97</v>
      </c>
      <c r="J57" s="63" t="s">
        <v>442</v>
      </c>
      <c r="K57" s="63">
        <v>60.7</v>
      </c>
      <c r="L57" s="63">
        <v>2022</v>
      </c>
      <c r="M57" s="91">
        <v>4613200</v>
      </c>
      <c r="N57" s="112">
        <v>4613200</v>
      </c>
      <c r="O57" s="112">
        <v>4613200</v>
      </c>
      <c r="P57" s="129">
        <f t="shared" si="1"/>
        <v>1</v>
      </c>
    </row>
    <row r="58" spans="1:16" ht="15.6" x14ac:dyDescent="0.25">
      <c r="A58" s="71" t="s">
        <v>361</v>
      </c>
      <c r="B58" s="63" t="s">
        <v>24</v>
      </c>
      <c r="C58" s="63" t="s">
        <v>15</v>
      </c>
      <c r="D58" s="63" t="s">
        <v>53</v>
      </c>
      <c r="E58" s="63" t="s">
        <v>93</v>
      </c>
      <c r="F58" s="63" t="s">
        <v>55</v>
      </c>
      <c r="G58" s="63" t="s">
        <v>29</v>
      </c>
      <c r="H58" s="63" t="s">
        <v>95</v>
      </c>
      <c r="I58" s="63" t="s">
        <v>97</v>
      </c>
      <c r="J58" s="63"/>
      <c r="K58" s="63"/>
      <c r="L58" s="63"/>
      <c r="M58" s="91">
        <v>0</v>
      </c>
      <c r="N58" s="112">
        <v>0</v>
      </c>
      <c r="O58" s="112">
        <v>0</v>
      </c>
      <c r="P58" s="129">
        <v>0</v>
      </c>
    </row>
    <row r="59" spans="1:16" ht="75.75" customHeight="1" x14ac:dyDescent="0.25">
      <c r="A59" s="62" t="s">
        <v>98</v>
      </c>
      <c r="B59" s="65" t="s">
        <v>24</v>
      </c>
      <c r="C59" s="65" t="s">
        <v>15</v>
      </c>
      <c r="D59" s="65" t="s">
        <v>53</v>
      </c>
      <c r="E59" s="65" t="s">
        <v>93</v>
      </c>
      <c r="F59" s="65" t="s">
        <v>55</v>
      </c>
      <c r="G59" s="65" t="s">
        <v>29</v>
      </c>
      <c r="H59" s="65" t="s">
        <v>95</v>
      </c>
      <c r="I59" s="65" t="s">
        <v>99</v>
      </c>
      <c r="J59" s="65" t="s">
        <v>0</v>
      </c>
      <c r="K59" s="65" t="s">
        <v>0</v>
      </c>
      <c r="L59" s="65" t="s">
        <v>0</v>
      </c>
      <c r="M59" s="90">
        <f>M60+M62</f>
        <v>129134800</v>
      </c>
      <c r="N59" s="133">
        <f t="shared" ref="N59:O59" si="7">N60+N62</f>
        <v>4636000</v>
      </c>
      <c r="O59" s="133">
        <f t="shared" si="7"/>
        <v>4636000</v>
      </c>
      <c r="P59" s="129">
        <f t="shared" si="1"/>
        <v>3.5900469896573195E-2</v>
      </c>
    </row>
    <row r="60" spans="1:16" ht="46.8" x14ac:dyDescent="0.25">
      <c r="A60" s="62" t="s">
        <v>455</v>
      </c>
      <c r="B60" s="65" t="s">
        <v>24</v>
      </c>
      <c r="C60" s="65" t="s">
        <v>15</v>
      </c>
      <c r="D60" s="65" t="s">
        <v>53</v>
      </c>
      <c r="E60" s="65" t="s">
        <v>93</v>
      </c>
      <c r="F60" s="65" t="s">
        <v>55</v>
      </c>
      <c r="G60" s="65" t="s">
        <v>29</v>
      </c>
      <c r="H60" s="65" t="s">
        <v>95</v>
      </c>
      <c r="I60" s="65" t="s">
        <v>99</v>
      </c>
      <c r="J60" s="65"/>
      <c r="K60" s="65"/>
      <c r="L60" s="65"/>
      <c r="M60" s="90">
        <f>M61</f>
        <v>4636000</v>
      </c>
      <c r="N60" s="133">
        <f t="shared" ref="N60:O60" si="8">N61</f>
        <v>4636000</v>
      </c>
      <c r="O60" s="133">
        <f t="shared" si="8"/>
        <v>4636000</v>
      </c>
      <c r="P60" s="129">
        <f t="shared" si="1"/>
        <v>1</v>
      </c>
    </row>
    <row r="61" spans="1:16" ht="15.6" x14ac:dyDescent="0.25">
      <c r="A61" s="71" t="s">
        <v>441</v>
      </c>
      <c r="B61" s="63" t="s">
        <v>24</v>
      </c>
      <c r="C61" s="63" t="s">
        <v>15</v>
      </c>
      <c r="D61" s="63" t="s">
        <v>53</v>
      </c>
      <c r="E61" s="63" t="s">
        <v>93</v>
      </c>
      <c r="F61" s="63" t="s">
        <v>55</v>
      </c>
      <c r="G61" s="63" t="s">
        <v>29</v>
      </c>
      <c r="H61" s="63" t="s">
        <v>95</v>
      </c>
      <c r="I61" s="63" t="s">
        <v>99</v>
      </c>
      <c r="J61" s="63" t="s">
        <v>442</v>
      </c>
      <c r="K61" s="92">
        <v>61</v>
      </c>
      <c r="L61" s="63">
        <v>2022</v>
      </c>
      <c r="M61" s="91">
        <v>4636000</v>
      </c>
      <c r="N61" s="112">
        <v>4636000</v>
      </c>
      <c r="O61" s="112">
        <v>4636000</v>
      </c>
      <c r="P61" s="129">
        <f t="shared" si="1"/>
        <v>1</v>
      </c>
    </row>
    <row r="62" spans="1:16" ht="15.6" x14ac:dyDescent="0.25">
      <c r="A62" s="71" t="s">
        <v>361</v>
      </c>
      <c r="B62" s="63" t="s">
        <v>24</v>
      </c>
      <c r="C62" s="63" t="s">
        <v>15</v>
      </c>
      <c r="D62" s="63" t="s">
        <v>53</v>
      </c>
      <c r="E62" s="63" t="s">
        <v>93</v>
      </c>
      <c r="F62" s="63" t="s">
        <v>55</v>
      </c>
      <c r="G62" s="63" t="s">
        <v>29</v>
      </c>
      <c r="H62" s="63" t="s">
        <v>95</v>
      </c>
      <c r="I62" s="63" t="s">
        <v>99</v>
      </c>
      <c r="J62" s="63"/>
      <c r="K62" s="63"/>
      <c r="L62" s="63"/>
      <c r="M62" s="91">
        <v>124498800</v>
      </c>
      <c r="N62" s="112">
        <v>0</v>
      </c>
      <c r="O62" s="112">
        <v>0</v>
      </c>
      <c r="P62" s="129">
        <f t="shared" si="1"/>
        <v>0</v>
      </c>
    </row>
    <row r="63" spans="1:16" ht="15.6" x14ac:dyDescent="0.25">
      <c r="A63" s="52" t="s">
        <v>101</v>
      </c>
      <c r="B63" s="65" t="s">
        <v>24</v>
      </c>
      <c r="C63" s="65" t="s">
        <v>15</v>
      </c>
      <c r="D63" s="65" t="s">
        <v>53</v>
      </c>
      <c r="E63" s="65" t="s">
        <v>93</v>
      </c>
      <c r="F63" s="65" t="s">
        <v>55</v>
      </c>
      <c r="G63" s="65" t="s">
        <v>53</v>
      </c>
      <c r="H63" s="65" t="s">
        <v>0</v>
      </c>
      <c r="I63" s="65" t="s">
        <v>0</v>
      </c>
      <c r="J63" s="65" t="s">
        <v>0</v>
      </c>
      <c r="K63" s="65" t="s">
        <v>0</v>
      </c>
      <c r="L63" s="65" t="s">
        <v>0</v>
      </c>
      <c r="M63" s="64">
        <f>M64</f>
        <v>6300000</v>
      </c>
      <c r="N63" s="112">
        <v>0</v>
      </c>
      <c r="O63" s="112">
        <v>0</v>
      </c>
      <c r="P63" s="129">
        <f t="shared" si="1"/>
        <v>0</v>
      </c>
    </row>
    <row r="64" spans="1:16" ht="57" customHeight="1" x14ac:dyDescent="0.25">
      <c r="A64" s="62" t="s">
        <v>94</v>
      </c>
      <c r="B64" s="65" t="s">
        <v>24</v>
      </c>
      <c r="C64" s="65" t="s">
        <v>15</v>
      </c>
      <c r="D64" s="65" t="s">
        <v>53</v>
      </c>
      <c r="E64" s="65" t="s">
        <v>93</v>
      </c>
      <c r="F64" s="65" t="s">
        <v>55</v>
      </c>
      <c r="G64" s="65" t="s">
        <v>53</v>
      </c>
      <c r="H64" s="65" t="s">
        <v>95</v>
      </c>
      <c r="I64" s="66" t="s">
        <v>0</v>
      </c>
      <c r="J64" s="66" t="s">
        <v>0</v>
      </c>
      <c r="K64" s="66" t="s">
        <v>0</v>
      </c>
      <c r="L64" s="66" t="s">
        <v>0</v>
      </c>
      <c r="M64" s="64">
        <f>M65</f>
        <v>6300000</v>
      </c>
      <c r="N64" s="112">
        <v>0</v>
      </c>
      <c r="O64" s="112">
        <v>0</v>
      </c>
      <c r="P64" s="129">
        <f t="shared" si="1"/>
        <v>0</v>
      </c>
    </row>
    <row r="65" spans="1:16" ht="62.4" x14ac:dyDescent="0.25">
      <c r="A65" s="62" t="s">
        <v>98</v>
      </c>
      <c r="B65" s="65" t="s">
        <v>24</v>
      </c>
      <c r="C65" s="65" t="s">
        <v>15</v>
      </c>
      <c r="D65" s="65" t="s">
        <v>53</v>
      </c>
      <c r="E65" s="65" t="s">
        <v>93</v>
      </c>
      <c r="F65" s="65" t="s">
        <v>55</v>
      </c>
      <c r="G65" s="65" t="s">
        <v>53</v>
      </c>
      <c r="H65" s="65" t="s">
        <v>95</v>
      </c>
      <c r="I65" s="65" t="s">
        <v>99</v>
      </c>
      <c r="J65" s="65" t="s">
        <v>0</v>
      </c>
      <c r="K65" s="65" t="s">
        <v>0</v>
      </c>
      <c r="L65" s="65" t="s">
        <v>0</v>
      </c>
      <c r="M65" s="64">
        <f>M66</f>
        <v>6300000</v>
      </c>
      <c r="N65" s="112">
        <v>0</v>
      </c>
      <c r="O65" s="112">
        <v>0</v>
      </c>
      <c r="P65" s="129">
        <f t="shared" si="1"/>
        <v>0</v>
      </c>
    </row>
    <row r="66" spans="1:16" ht="15.6" x14ac:dyDescent="0.25">
      <c r="A66" s="71" t="s">
        <v>361</v>
      </c>
      <c r="B66" s="63" t="s">
        <v>24</v>
      </c>
      <c r="C66" s="63" t="s">
        <v>15</v>
      </c>
      <c r="D66" s="63" t="s">
        <v>53</v>
      </c>
      <c r="E66" s="63" t="s">
        <v>93</v>
      </c>
      <c r="F66" s="63" t="s">
        <v>55</v>
      </c>
      <c r="G66" s="63" t="s">
        <v>53</v>
      </c>
      <c r="H66" s="63" t="s">
        <v>95</v>
      </c>
      <c r="I66" s="63" t="s">
        <v>99</v>
      </c>
      <c r="J66" s="68" t="s">
        <v>0</v>
      </c>
      <c r="K66" s="68" t="s">
        <v>0</v>
      </c>
      <c r="L66" s="68" t="s">
        <v>0</v>
      </c>
      <c r="M66" s="69">
        <v>6300000</v>
      </c>
      <c r="N66" s="112"/>
      <c r="O66" s="112"/>
      <c r="P66" s="129">
        <f t="shared" si="1"/>
        <v>0</v>
      </c>
    </row>
    <row r="67" spans="1:16" ht="31.2" x14ac:dyDescent="0.25">
      <c r="A67" s="62" t="s">
        <v>109</v>
      </c>
      <c r="B67" s="65" t="s">
        <v>25</v>
      </c>
      <c r="C67" s="65" t="s">
        <v>0</v>
      </c>
      <c r="D67" s="65" t="s">
        <v>0</v>
      </c>
      <c r="E67" s="65" t="s">
        <v>0</v>
      </c>
      <c r="F67" s="65" t="s">
        <v>0</v>
      </c>
      <c r="G67" s="65" t="s">
        <v>0</v>
      </c>
      <c r="H67" s="66" t="s">
        <v>0</v>
      </c>
      <c r="I67" s="66" t="s">
        <v>0</v>
      </c>
      <c r="J67" s="66" t="s">
        <v>0</v>
      </c>
      <c r="K67" s="66" t="s">
        <v>0</v>
      </c>
      <c r="L67" s="66" t="s">
        <v>0</v>
      </c>
      <c r="M67" s="64">
        <f t="shared" ref="M67:O73" si="9">M68</f>
        <v>10472800</v>
      </c>
      <c r="N67" s="127">
        <f t="shared" si="9"/>
        <v>0</v>
      </c>
      <c r="O67" s="127">
        <f t="shared" si="9"/>
        <v>0</v>
      </c>
      <c r="P67" s="129">
        <f t="shared" si="1"/>
        <v>0</v>
      </c>
    </row>
    <row r="68" spans="1:16" ht="31.2" x14ac:dyDescent="0.25">
      <c r="A68" s="62" t="s">
        <v>30</v>
      </c>
      <c r="B68" s="65" t="s">
        <v>25</v>
      </c>
      <c r="C68" s="65" t="s">
        <v>15</v>
      </c>
      <c r="D68" s="65" t="s">
        <v>0</v>
      </c>
      <c r="E68" s="65" t="s">
        <v>0</v>
      </c>
      <c r="F68" s="65" t="s">
        <v>0</v>
      </c>
      <c r="G68" s="65" t="s">
        <v>0</v>
      </c>
      <c r="H68" s="66" t="s">
        <v>0</v>
      </c>
      <c r="I68" s="66" t="s">
        <v>0</v>
      </c>
      <c r="J68" s="66" t="s">
        <v>0</v>
      </c>
      <c r="K68" s="66" t="s">
        <v>0</v>
      </c>
      <c r="L68" s="66" t="s">
        <v>0</v>
      </c>
      <c r="M68" s="64">
        <f t="shared" si="9"/>
        <v>10472800</v>
      </c>
      <c r="N68" s="127">
        <f t="shared" si="9"/>
        <v>0</v>
      </c>
      <c r="O68" s="127">
        <f t="shared" si="9"/>
        <v>0</v>
      </c>
      <c r="P68" s="129">
        <f t="shared" si="1"/>
        <v>0</v>
      </c>
    </row>
    <row r="69" spans="1:16" ht="93.6" x14ac:dyDescent="0.25">
      <c r="A69" s="62" t="s">
        <v>121</v>
      </c>
      <c r="B69" s="65" t="s">
        <v>25</v>
      </c>
      <c r="C69" s="65" t="s">
        <v>15</v>
      </c>
      <c r="D69" s="65" t="s">
        <v>53</v>
      </c>
      <c r="E69" s="65" t="s">
        <v>0</v>
      </c>
      <c r="F69" s="65" t="s">
        <v>0</v>
      </c>
      <c r="G69" s="65" t="s">
        <v>0</v>
      </c>
      <c r="H69" s="66" t="s">
        <v>0</v>
      </c>
      <c r="I69" s="66" t="s">
        <v>0</v>
      </c>
      <c r="J69" s="66" t="s">
        <v>0</v>
      </c>
      <c r="K69" s="66" t="s">
        <v>0</v>
      </c>
      <c r="L69" s="66" t="s">
        <v>0</v>
      </c>
      <c r="M69" s="64">
        <f t="shared" si="9"/>
        <v>10472800</v>
      </c>
      <c r="N69" s="127">
        <f t="shared" si="9"/>
        <v>0</v>
      </c>
      <c r="O69" s="127">
        <f t="shared" si="9"/>
        <v>0</v>
      </c>
      <c r="P69" s="129">
        <f t="shared" si="1"/>
        <v>0</v>
      </c>
    </row>
    <row r="70" spans="1:16" ht="27" customHeight="1" x14ac:dyDescent="0.25">
      <c r="A70" s="62" t="s">
        <v>122</v>
      </c>
      <c r="B70" s="65" t="s">
        <v>25</v>
      </c>
      <c r="C70" s="65" t="s">
        <v>15</v>
      </c>
      <c r="D70" s="65" t="s">
        <v>53</v>
      </c>
      <c r="E70" s="65" t="s">
        <v>123</v>
      </c>
      <c r="F70" s="65" t="s">
        <v>0</v>
      </c>
      <c r="G70" s="65" t="s">
        <v>0</v>
      </c>
      <c r="H70" s="66" t="s">
        <v>0</v>
      </c>
      <c r="I70" s="66" t="s">
        <v>0</v>
      </c>
      <c r="J70" s="66" t="s">
        <v>0</v>
      </c>
      <c r="K70" s="66" t="s">
        <v>0</v>
      </c>
      <c r="L70" s="66" t="s">
        <v>0</v>
      </c>
      <c r="M70" s="64">
        <f t="shared" si="9"/>
        <v>10472800</v>
      </c>
      <c r="N70" s="127">
        <f t="shared" si="9"/>
        <v>0</v>
      </c>
      <c r="O70" s="127">
        <f t="shared" si="9"/>
        <v>0</v>
      </c>
      <c r="P70" s="129">
        <f t="shared" si="1"/>
        <v>0</v>
      </c>
    </row>
    <row r="71" spans="1:16" ht="15.6" x14ac:dyDescent="0.25">
      <c r="A71" s="52" t="s">
        <v>112</v>
      </c>
      <c r="B71" s="65" t="s">
        <v>25</v>
      </c>
      <c r="C71" s="65" t="s">
        <v>15</v>
      </c>
      <c r="D71" s="65" t="s">
        <v>53</v>
      </c>
      <c r="E71" s="65" t="s">
        <v>123</v>
      </c>
      <c r="F71" s="65" t="s">
        <v>113</v>
      </c>
      <c r="G71" s="65" t="s">
        <v>0</v>
      </c>
      <c r="H71" s="65" t="s">
        <v>0</v>
      </c>
      <c r="I71" s="65" t="s">
        <v>0</v>
      </c>
      <c r="J71" s="65" t="s">
        <v>0</v>
      </c>
      <c r="K71" s="65" t="s">
        <v>0</v>
      </c>
      <c r="L71" s="65" t="s">
        <v>0</v>
      </c>
      <c r="M71" s="64">
        <f t="shared" si="9"/>
        <v>10472800</v>
      </c>
      <c r="N71" s="127">
        <f t="shared" si="9"/>
        <v>0</v>
      </c>
      <c r="O71" s="127">
        <f t="shared" si="9"/>
        <v>0</v>
      </c>
      <c r="P71" s="129">
        <f t="shared" si="1"/>
        <v>0</v>
      </c>
    </row>
    <row r="72" spans="1:16" ht="15.6" x14ac:dyDescent="0.25">
      <c r="A72" s="52" t="s">
        <v>114</v>
      </c>
      <c r="B72" s="65" t="s">
        <v>25</v>
      </c>
      <c r="C72" s="65" t="s">
        <v>15</v>
      </c>
      <c r="D72" s="65" t="s">
        <v>53</v>
      </c>
      <c r="E72" s="65" t="s">
        <v>123</v>
      </c>
      <c r="F72" s="65" t="s">
        <v>113</v>
      </c>
      <c r="G72" s="65" t="s">
        <v>81</v>
      </c>
      <c r="H72" s="65" t="s">
        <v>0</v>
      </c>
      <c r="I72" s="65" t="s">
        <v>0</v>
      </c>
      <c r="J72" s="65" t="s">
        <v>0</v>
      </c>
      <c r="K72" s="65" t="s">
        <v>0</v>
      </c>
      <c r="L72" s="65" t="s">
        <v>0</v>
      </c>
      <c r="M72" s="64">
        <f t="shared" si="9"/>
        <v>10472800</v>
      </c>
      <c r="N72" s="127">
        <f t="shared" si="9"/>
        <v>0</v>
      </c>
      <c r="O72" s="127">
        <f t="shared" si="9"/>
        <v>0</v>
      </c>
      <c r="P72" s="129">
        <f t="shared" ref="P72:P108" si="10">O72/M72</f>
        <v>0</v>
      </c>
    </row>
    <row r="73" spans="1:16" ht="77.25" customHeight="1" x14ac:dyDescent="0.25">
      <c r="A73" s="62" t="s">
        <v>124</v>
      </c>
      <c r="B73" s="65" t="s">
        <v>25</v>
      </c>
      <c r="C73" s="65" t="s">
        <v>15</v>
      </c>
      <c r="D73" s="65" t="s">
        <v>53</v>
      </c>
      <c r="E73" s="65" t="s">
        <v>123</v>
      </c>
      <c r="F73" s="65" t="s">
        <v>113</v>
      </c>
      <c r="G73" s="65" t="s">
        <v>81</v>
      </c>
      <c r="H73" s="65" t="s">
        <v>125</v>
      </c>
      <c r="I73" s="66" t="s">
        <v>0</v>
      </c>
      <c r="J73" s="66" t="s">
        <v>0</v>
      </c>
      <c r="K73" s="66" t="s">
        <v>0</v>
      </c>
      <c r="L73" s="66" t="s">
        <v>0</v>
      </c>
      <c r="M73" s="64">
        <f t="shared" si="9"/>
        <v>10472800</v>
      </c>
      <c r="N73" s="127">
        <f t="shared" si="9"/>
        <v>0</v>
      </c>
      <c r="O73" s="127">
        <f t="shared" si="9"/>
        <v>0</v>
      </c>
      <c r="P73" s="129">
        <f t="shared" si="10"/>
        <v>0</v>
      </c>
    </row>
    <row r="74" spans="1:16" ht="62.4" x14ac:dyDescent="0.25">
      <c r="A74" s="62" t="s">
        <v>98</v>
      </c>
      <c r="B74" s="65" t="s">
        <v>25</v>
      </c>
      <c r="C74" s="65" t="s">
        <v>15</v>
      </c>
      <c r="D74" s="65" t="s">
        <v>53</v>
      </c>
      <c r="E74" s="65" t="s">
        <v>123</v>
      </c>
      <c r="F74" s="65" t="s">
        <v>113</v>
      </c>
      <c r="G74" s="65" t="s">
        <v>81</v>
      </c>
      <c r="H74" s="65" t="s">
        <v>125</v>
      </c>
      <c r="I74" s="65" t="s">
        <v>99</v>
      </c>
      <c r="J74" s="65" t="s">
        <v>0</v>
      </c>
      <c r="K74" s="65" t="s">
        <v>0</v>
      </c>
      <c r="L74" s="65" t="s">
        <v>0</v>
      </c>
      <c r="M74" s="64">
        <f>M75+M78</f>
        <v>10472800</v>
      </c>
      <c r="N74" s="112">
        <v>0</v>
      </c>
      <c r="O74" s="112">
        <v>0</v>
      </c>
      <c r="P74" s="129">
        <f t="shared" si="10"/>
        <v>0</v>
      </c>
    </row>
    <row r="75" spans="1:16" ht="91.5" customHeight="1" x14ac:dyDescent="0.25">
      <c r="A75" s="62" t="s">
        <v>474</v>
      </c>
      <c r="B75" s="65" t="s">
        <v>25</v>
      </c>
      <c r="C75" s="65" t="s">
        <v>15</v>
      </c>
      <c r="D75" s="65" t="s">
        <v>53</v>
      </c>
      <c r="E75" s="65" t="s">
        <v>123</v>
      </c>
      <c r="F75" s="65" t="s">
        <v>113</v>
      </c>
      <c r="G75" s="65" t="s">
        <v>81</v>
      </c>
      <c r="H75" s="65" t="s">
        <v>125</v>
      </c>
      <c r="I75" s="65" t="s">
        <v>99</v>
      </c>
      <c r="J75" s="65" t="s">
        <v>0</v>
      </c>
      <c r="K75" s="65" t="s">
        <v>0</v>
      </c>
      <c r="L75" s="65" t="s">
        <v>0</v>
      </c>
      <c r="M75" s="64">
        <f>M76+M77</f>
        <v>7546800</v>
      </c>
      <c r="N75" s="112">
        <v>0</v>
      </c>
      <c r="O75" s="112">
        <v>0</v>
      </c>
      <c r="P75" s="129">
        <f t="shared" si="10"/>
        <v>0</v>
      </c>
    </row>
    <row r="76" spans="1:16" ht="15.6" x14ac:dyDescent="0.25">
      <c r="A76" s="71" t="s">
        <v>471</v>
      </c>
      <c r="B76" s="63" t="s">
        <v>25</v>
      </c>
      <c r="C76" s="63" t="s">
        <v>15</v>
      </c>
      <c r="D76" s="63" t="s">
        <v>53</v>
      </c>
      <c r="E76" s="63" t="s">
        <v>123</v>
      </c>
      <c r="F76" s="63" t="s">
        <v>113</v>
      </c>
      <c r="G76" s="63" t="s">
        <v>81</v>
      </c>
      <c r="H76" s="63" t="s">
        <v>125</v>
      </c>
      <c r="I76" s="63" t="s">
        <v>99</v>
      </c>
      <c r="J76" s="63" t="s">
        <v>442</v>
      </c>
      <c r="K76" s="63">
        <v>38.5</v>
      </c>
      <c r="L76" s="63">
        <v>2022</v>
      </c>
      <c r="M76" s="69">
        <v>2926000</v>
      </c>
      <c r="N76" s="112">
        <v>0</v>
      </c>
      <c r="O76" s="112">
        <v>0</v>
      </c>
      <c r="P76" s="129">
        <f t="shared" si="10"/>
        <v>0</v>
      </c>
    </row>
    <row r="77" spans="1:16" ht="15.6" x14ac:dyDescent="0.25">
      <c r="A77" s="71" t="s">
        <v>472</v>
      </c>
      <c r="B77" s="63" t="s">
        <v>25</v>
      </c>
      <c r="C77" s="63" t="s">
        <v>15</v>
      </c>
      <c r="D77" s="63" t="s">
        <v>53</v>
      </c>
      <c r="E77" s="63" t="s">
        <v>123</v>
      </c>
      <c r="F77" s="63" t="s">
        <v>113</v>
      </c>
      <c r="G77" s="63" t="s">
        <v>81</v>
      </c>
      <c r="H77" s="63" t="s">
        <v>125</v>
      </c>
      <c r="I77" s="63" t="s">
        <v>99</v>
      </c>
      <c r="J77" s="63" t="s">
        <v>442</v>
      </c>
      <c r="K77" s="63">
        <v>60.8</v>
      </c>
      <c r="L77" s="63">
        <v>2022</v>
      </c>
      <c r="M77" s="69">
        <v>4620800</v>
      </c>
      <c r="N77" s="112">
        <v>0</v>
      </c>
      <c r="O77" s="112">
        <v>0</v>
      </c>
      <c r="P77" s="129">
        <f t="shared" si="10"/>
        <v>0</v>
      </c>
    </row>
    <row r="78" spans="1:16" ht="46.8" x14ac:dyDescent="0.25">
      <c r="A78" s="62" t="s">
        <v>473</v>
      </c>
      <c r="B78" s="65" t="s">
        <v>25</v>
      </c>
      <c r="C78" s="65" t="s">
        <v>15</v>
      </c>
      <c r="D78" s="65" t="s">
        <v>53</v>
      </c>
      <c r="E78" s="65" t="s">
        <v>123</v>
      </c>
      <c r="F78" s="65" t="s">
        <v>113</v>
      </c>
      <c r="G78" s="65" t="s">
        <v>81</v>
      </c>
      <c r="H78" s="65" t="s">
        <v>125</v>
      </c>
      <c r="I78" s="65" t="s">
        <v>99</v>
      </c>
      <c r="J78" s="65"/>
      <c r="K78" s="65"/>
      <c r="L78" s="65"/>
      <c r="M78" s="64">
        <f>M79</f>
        <v>2926000</v>
      </c>
      <c r="N78" s="112">
        <v>0</v>
      </c>
      <c r="O78" s="112">
        <v>0</v>
      </c>
      <c r="P78" s="129">
        <f t="shared" si="10"/>
        <v>0</v>
      </c>
    </row>
    <row r="79" spans="1:16" ht="15.6" x14ac:dyDescent="0.25">
      <c r="A79" s="71" t="s">
        <v>471</v>
      </c>
      <c r="B79" s="63" t="s">
        <v>25</v>
      </c>
      <c r="C79" s="63" t="s">
        <v>15</v>
      </c>
      <c r="D79" s="63" t="s">
        <v>53</v>
      </c>
      <c r="E79" s="63" t="s">
        <v>123</v>
      </c>
      <c r="F79" s="63" t="s">
        <v>113</v>
      </c>
      <c r="G79" s="63" t="s">
        <v>81</v>
      </c>
      <c r="H79" s="63" t="s">
        <v>125</v>
      </c>
      <c r="I79" s="63" t="s">
        <v>99</v>
      </c>
      <c r="J79" s="63" t="s">
        <v>442</v>
      </c>
      <c r="K79" s="63">
        <v>38.5</v>
      </c>
      <c r="L79" s="63">
        <v>2022</v>
      </c>
      <c r="M79" s="69">
        <v>2926000</v>
      </c>
      <c r="N79" s="112">
        <v>0</v>
      </c>
      <c r="O79" s="112">
        <v>0</v>
      </c>
      <c r="P79" s="129">
        <f t="shared" si="10"/>
        <v>0</v>
      </c>
    </row>
    <row r="80" spans="1:16" ht="31.2" x14ac:dyDescent="0.25">
      <c r="A80" s="62" t="s">
        <v>153</v>
      </c>
      <c r="B80" s="65" t="s">
        <v>154</v>
      </c>
      <c r="C80" s="65" t="s">
        <v>0</v>
      </c>
      <c r="D80" s="65" t="s">
        <v>0</v>
      </c>
      <c r="E80" s="65" t="s">
        <v>0</v>
      </c>
      <c r="F80" s="65" t="s">
        <v>0</v>
      </c>
      <c r="G80" s="65" t="s">
        <v>0</v>
      </c>
      <c r="H80" s="66" t="s">
        <v>0</v>
      </c>
      <c r="I80" s="66" t="s">
        <v>0</v>
      </c>
      <c r="J80" s="66" t="s">
        <v>0</v>
      </c>
      <c r="K80" s="66" t="s">
        <v>0</v>
      </c>
      <c r="L80" s="66" t="s">
        <v>0</v>
      </c>
      <c r="M80" s="64">
        <f t="shared" ref="M80:M85" si="11">M81</f>
        <v>17846100</v>
      </c>
      <c r="N80" s="112">
        <v>0</v>
      </c>
      <c r="O80" s="112">
        <v>0</v>
      </c>
      <c r="P80" s="129">
        <f t="shared" si="10"/>
        <v>0</v>
      </c>
    </row>
    <row r="81" spans="1:16" ht="31.2" x14ac:dyDescent="0.25">
      <c r="A81" s="62" t="s">
        <v>30</v>
      </c>
      <c r="B81" s="65" t="s">
        <v>154</v>
      </c>
      <c r="C81" s="65" t="s">
        <v>15</v>
      </c>
      <c r="D81" s="65" t="s">
        <v>0</v>
      </c>
      <c r="E81" s="65" t="s">
        <v>0</v>
      </c>
      <c r="F81" s="65" t="s">
        <v>0</v>
      </c>
      <c r="G81" s="65" t="s">
        <v>0</v>
      </c>
      <c r="H81" s="66" t="s">
        <v>0</v>
      </c>
      <c r="I81" s="66" t="s">
        <v>0</v>
      </c>
      <c r="J81" s="66" t="s">
        <v>0</v>
      </c>
      <c r="K81" s="66" t="s">
        <v>0</v>
      </c>
      <c r="L81" s="66" t="s">
        <v>0</v>
      </c>
      <c r="M81" s="64">
        <f t="shared" si="11"/>
        <v>17846100</v>
      </c>
      <c r="N81" s="112">
        <v>0</v>
      </c>
      <c r="O81" s="112">
        <v>0</v>
      </c>
      <c r="P81" s="129">
        <f t="shared" si="10"/>
        <v>0</v>
      </c>
    </row>
    <row r="82" spans="1:16" ht="161.25" customHeight="1" x14ac:dyDescent="0.25">
      <c r="A82" s="62" t="s">
        <v>166</v>
      </c>
      <c r="B82" s="65" t="s">
        <v>154</v>
      </c>
      <c r="C82" s="65" t="s">
        <v>15</v>
      </c>
      <c r="D82" s="65" t="s">
        <v>67</v>
      </c>
      <c r="E82" s="65" t="s">
        <v>0</v>
      </c>
      <c r="F82" s="65" t="s">
        <v>0</v>
      </c>
      <c r="G82" s="65" t="s">
        <v>0</v>
      </c>
      <c r="H82" s="66" t="s">
        <v>0</v>
      </c>
      <c r="I82" s="66" t="s">
        <v>0</v>
      </c>
      <c r="J82" s="66" t="s">
        <v>0</v>
      </c>
      <c r="K82" s="66" t="s">
        <v>0</v>
      </c>
      <c r="L82" s="66" t="s">
        <v>0</v>
      </c>
      <c r="M82" s="64">
        <f t="shared" si="11"/>
        <v>17846100</v>
      </c>
      <c r="N82" s="112">
        <v>0</v>
      </c>
      <c r="O82" s="112">
        <v>0</v>
      </c>
      <c r="P82" s="129">
        <f t="shared" si="10"/>
        <v>0</v>
      </c>
    </row>
    <row r="83" spans="1:16" ht="31.2" x14ac:dyDescent="0.25">
      <c r="A83" s="62" t="s">
        <v>475</v>
      </c>
      <c r="B83" s="65" t="s">
        <v>154</v>
      </c>
      <c r="C83" s="65" t="s">
        <v>15</v>
      </c>
      <c r="D83" s="65" t="s">
        <v>67</v>
      </c>
      <c r="E83" s="65" t="s">
        <v>167</v>
      </c>
      <c r="F83" s="65" t="s">
        <v>0</v>
      </c>
      <c r="G83" s="65" t="s">
        <v>0</v>
      </c>
      <c r="H83" s="66" t="s">
        <v>0</v>
      </c>
      <c r="I83" s="66" t="s">
        <v>0</v>
      </c>
      <c r="J83" s="66" t="s">
        <v>0</v>
      </c>
      <c r="K83" s="66" t="s">
        <v>0</v>
      </c>
      <c r="L83" s="66" t="s">
        <v>0</v>
      </c>
      <c r="M83" s="64">
        <f t="shared" si="11"/>
        <v>17846100</v>
      </c>
      <c r="N83" s="112">
        <v>0</v>
      </c>
      <c r="O83" s="112">
        <v>0</v>
      </c>
      <c r="P83" s="129">
        <f t="shared" si="10"/>
        <v>0</v>
      </c>
    </row>
    <row r="84" spans="1:16" ht="15.6" x14ac:dyDescent="0.25">
      <c r="A84" s="52" t="s">
        <v>157</v>
      </c>
      <c r="B84" s="65" t="s">
        <v>154</v>
      </c>
      <c r="C84" s="65" t="s">
        <v>15</v>
      </c>
      <c r="D84" s="65" t="s">
        <v>67</v>
      </c>
      <c r="E84" s="65" t="s">
        <v>167</v>
      </c>
      <c r="F84" s="65" t="s">
        <v>21</v>
      </c>
      <c r="G84" s="65" t="s">
        <v>0</v>
      </c>
      <c r="H84" s="65" t="s">
        <v>0</v>
      </c>
      <c r="I84" s="65" t="s">
        <v>0</v>
      </c>
      <c r="J84" s="65" t="s">
        <v>0</v>
      </c>
      <c r="K84" s="65" t="s">
        <v>0</v>
      </c>
      <c r="L84" s="65" t="s">
        <v>0</v>
      </c>
      <c r="M84" s="64">
        <f t="shared" si="11"/>
        <v>17846100</v>
      </c>
      <c r="N84" s="112">
        <v>0</v>
      </c>
      <c r="O84" s="112">
        <v>0</v>
      </c>
      <c r="P84" s="129">
        <f t="shared" si="10"/>
        <v>0</v>
      </c>
    </row>
    <row r="85" spans="1:16" ht="15.6" x14ac:dyDescent="0.25">
      <c r="A85" s="52" t="s">
        <v>168</v>
      </c>
      <c r="B85" s="65" t="s">
        <v>154</v>
      </c>
      <c r="C85" s="65" t="s">
        <v>15</v>
      </c>
      <c r="D85" s="65" t="s">
        <v>67</v>
      </c>
      <c r="E85" s="65" t="s">
        <v>167</v>
      </c>
      <c r="F85" s="65" t="s">
        <v>21</v>
      </c>
      <c r="G85" s="65" t="s">
        <v>81</v>
      </c>
      <c r="H85" s="65" t="s">
        <v>0</v>
      </c>
      <c r="I85" s="65" t="s">
        <v>0</v>
      </c>
      <c r="J85" s="65" t="s">
        <v>0</v>
      </c>
      <c r="K85" s="65" t="s">
        <v>0</v>
      </c>
      <c r="L85" s="65" t="s">
        <v>0</v>
      </c>
      <c r="M85" s="64">
        <f t="shared" si="11"/>
        <v>17846100</v>
      </c>
      <c r="N85" s="112">
        <v>0</v>
      </c>
      <c r="O85" s="112">
        <v>0</v>
      </c>
      <c r="P85" s="129">
        <f t="shared" si="10"/>
        <v>0</v>
      </c>
    </row>
    <row r="86" spans="1:16" ht="46.8" x14ac:dyDescent="0.25">
      <c r="A86" s="62" t="s">
        <v>169</v>
      </c>
      <c r="B86" s="65" t="s">
        <v>154</v>
      </c>
      <c r="C86" s="65" t="s">
        <v>15</v>
      </c>
      <c r="D86" s="65" t="s">
        <v>67</v>
      </c>
      <c r="E86" s="65" t="s">
        <v>167</v>
      </c>
      <c r="F86" s="65" t="s">
        <v>21</v>
      </c>
      <c r="G86" s="65" t="s">
        <v>81</v>
      </c>
      <c r="H86" s="65" t="s">
        <v>170</v>
      </c>
      <c r="I86" s="66" t="s">
        <v>0</v>
      </c>
      <c r="J86" s="66" t="s">
        <v>0</v>
      </c>
      <c r="K86" s="66" t="s">
        <v>0</v>
      </c>
      <c r="L86" s="66" t="s">
        <v>0</v>
      </c>
      <c r="M86" s="64">
        <f>M87+M92</f>
        <v>17846100</v>
      </c>
      <c r="N86" s="112">
        <v>0</v>
      </c>
      <c r="O86" s="112">
        <v>0</v>
      </c>
      <c r="P86" s="129">
        <f t="shared" si="10"/>
        <v>0</v>
      </c>
    </row>
    <row r="87" spans="1:16" ht="62.4" x14ac:dyDescent="0.25">
      <c r="A87" s="62" t="s">
        <v>96</v>
      </c>
      <c r="B87" s="65" t="s">
        <v>154</v>
      </c>
      <c r="C87" s="65" t="s">
        <v>15</v>
      </c>
      <c r="D87" s="65" t="s">
        <v>67</v>
      </c>
      <c r="E87" s="65" t="s">
        <v>167</v>
      </c>
      <c r="F87" s="65" t="s">
        <v>21</v>
      </c>
      <c r="G87" s="65" t="s">
        <v>81</v>
      </c>
      <c r="H87" s="65" t="s">
        <v>170</v>
      </c>
      <c r="I87" s="65" t="s">
        <v>97</v>
      </c>
      <c r="J87" s="65" t="s">
        <v>0</v>
      </c>
      <c r="K87" s="65" t="s">
        <v>0</v>
      </c>
      <c r="L87" s="65" t="s">
        <v>0</v>
      </c>
      <c r="M87" s="64">
        <f>M88+M91</f>
        <v>7402300</v>
      </c>
      <c r="N87" s="112">
        <v>0</v>
      </c>
      <c r="O87" s="112">
        <v>0</v>
      </c>
      <c r="P87" s="129">
        <f t="shared" si="10"/>
        <v>0</v>
      </c>
    </row>
    <row r="88" spans="1:16" ht="82.5" customHeight="1" x14ac:dyDescent="0.25">
      <c r="A88" s="62" t="s">
        <v>479</v>
      </c>
      <c r="B88" s="65" t="s">
        <v>154</v>
      </c>
      <c r="C88" s="65">
        <v>4</v>
      </c>
      <c r="D88" s="65">
        <v>5</v>
      </c>
      <c r="E88" s="65" t="s">
        <v>167</v>
      </c>
      <c r="F88" s="65" t="s">
        <v>21</v>
      </c>
      <c r="G88" s="65" t="s">
        <v>81</v>
      </c>
      <c r="H88" s="65" t="s">
        <v>170</v>
      </c>
      <c r="I88" s="65">
        <v>461</v>
      </c>
      <c r="J88" s="65"/>
      <c r="K88" s="65"/>
      <c r="L88" s="65"/>
      <c r="M88" s="64">
        <f>M89+M90</f>
        <v>5988800</v>
      </c>
      <c r="N88" s="112">
        <v>0</v>
      </c>
      <c r="O88" s="112">
        <v>0</v>
      </c>
      <c r="P88" s="129">
        <f t="shared" si="10"/>
        <v>0</v>
      </c>
    </row>
    <row r="89" spans="1:16" s="93" customFormat="1" ht="27.75" customHeight="1" x14ac:dyDescent="0.25">
      <c r="A89" s="71" t="s">
        <v>476</v>
      </c>
      <c r="B89" s="63">
        <v>25</v>
      </c>
      <c r="C89" s="63">
        <v>4</v>
      </c>
      <c r="D89" s="63">
        <v>5</v>
      </c>
      <c r="E89" s="63">
        <v>825</v>
      </c>
      <c r="F89" s="63">
        <v>11</v>
      </c>
      <c r="G89" s="63">
        <v>1</v>
      </c>
      <c r="H89" s="63">
        <v>17620</v>
      </c>
      <c r="I89" s="63">
        <v>461</v>
      </c>
      <c r="J89" s="63" t="s">
        <v>442</v>
      </c>
      <c r="K89" s="63">
        <v>39.4</v>
      </c>
      <c r="L89" s="63">
        <v>2022</v>
      </c>
      <c r="M89" s="69">
        <v>2994400</v>
      </c>
      <c r="N89" s="112">
        <v>0</v>
      </c>
      <c r="O89" s="112">
        <v>0</v>
      </c>
      <c r="P89" s="129">
        <f t="shared" si="10"/>
        <v>0</v>
      </c>
    </row>
    <row r="90" spans="1:16" s="93" customFormat="1" ht="27.75" customHeight="1" x14ac:dyDescent="0.25">
      <c r="A90" s="71" t="s">
        <v>476</v>
      </c>
      <c r="B90" s="63">
        <v>25</v>
      </c>
      <c r="C90" s="63">
        <v>4</v>
      </c>
      <c r="D90" s="63">
        <v>5</v>
      </c>
      <c r="E90" s="63">
        <v>825</v>
      </c>
      <c r="F90" s="63">
        <v>11</v>
      </c>
      <c r="G90" s="63">
        <v>1</v>
      </c>
      <c r="H90" s="63">
        <v>17620</v>
      </c>
      <c r="I90" s="63">
        <v>461</v>
      </c>
      <c r="J90" s="63" t="s">
        <v>442</v>
      </c>
      <c r="K90" s="63">
        <v>39.4</v>
      </c>
      <c r="L90" s="63">
        <v>2022</v>
      </c>
      <c r="M90" s="69">
        <v>2994400</v>
      </c>
      <c r="N90" s="112">
        <v>0</v>
      </c>
      <c r="O90" s="112">
        <v>0</v>
      </c>
      <c r="P90" s="129">
        <f t="shared" si="10"/>
        <v>0</v>
      </c>
    </row>
    <row r="91" spans="1:16" s="93" customFormat="1" ht="15.6" x14ac:dyDescent="0.25">
      <c r="A91" s="71" t="s">
        <v>477</v>
      </c>
      <c r="B91" s="63">
        <v>25</v>
      </c>
      <c r="C91" s="63">
        <v>4</v>
      </c>
      <c r="D91" s="63">
        <v>5</v>
      </c>
      <c r="E91" s="63">
        <v>825</v>
      </c>
      <c r="F91" s="63">
        <v>11</v>
      </c>
      <c r="G91" s="63">
        <v>1</v>
      </c>
      <c r="H91" s="63">
        <v>17620</v>
      </c>
      <c r="I91" s="63">
        <v>461</v>
      </c>
      <c r="J91" s="63"/>
      <c r="K91" s="63"/>
      <c r="L91" s="63"/>
      <c r="M91" s="69">
        <v>1413500</v>
      </c>
      <c r="N91" s="112">
        <v>0</v>
      </c>
      <c r="O91" s="112">
        <v>0</v>
      </c>
      <c r="P91" s="129">
        <f t="shared" si="10"/>
        <v>0</v>
      </c>
    </row>
    <row r="92" spans="1:16" ht="62.4" x14ac:dyDescent="0.25">
      <c r="A92" s="62" t="s">
        <v>98</v>
      </c>
      <c r="B92" s="65">
        <v>25</v>
      </c>
      <c r="C92" s="65">
        <v>4</v>
      </c>
      <c r="D92" s="65">
        <v>5</v>
      </c>
      <c r="E92" s="65">
        <v>825</v>
      </c>
      <c r="F92" s="65">
        <v>11</v>
      </c>
      <c r="G92" s="65">
        <v>1</v>
      </c>
      <c r="H92" s="65">
        <v>17620</v>
      </c>
      <c r="I92" s="65">
        <v>462</v>
      </c>
      <c r="J92" s="65"/>
      <c r="K92" s="65"/>
      <c r="L92" s="65"/>
      <c r="M92" s="64">
        <f>M93+M95+M98</f>
        <v>10443800</v>
      </c>
      <c r="N92" s="112">
        <v>0</v>
      </c>
      <c r="O92" s="112">
        <v>0</v>
      </c>
      <c r="P92" s="129">
        <f t="shared" si="10"/>
        <v>0</v>
      </c>
    </row>
    <row r="93" spans="1:16" ht="46.8" x14ac:dyDescent="0.25">
      <c r="A93" s="62" t="s">
        <v>480</v>
      </c>
      <c r="B93" s="65">
        <v>25</v>
      </c>
      <c r="C93" s="65">
        <v>4</v>
      </c>
      <c r="D93" s="65">
        <v>5</v>
      </c>
      <c r="E93" s="65">
        <v>825</v>
      </c>
      <c r="F93" s="65">
        <v>11</v>
      </c>
      <c r="G93" s="65">
        <v>1</v>
      </c>
      <c r="H93" s="65">
        <v>17620</v>
      </c>
      <c r="I93" s="65">
        <v>462</v>
      </c>
      <c r="J93" s="65"/>
      <c r="K93" s="65"/>
      <c r="L93" s="65"/>
      <c r="M93" s="64">
        <f>M94</f>
        <v>4303120</v>
      </c>
      <c r="N93" s="112">
        <v>0</v>
      </c>
      <c r="O93" s="112">
        <v>0</v>
      </c>
      <c r="P93" s="129">
        <f t="shared" si="10"/>
        <v>0</v>
      </c>
    </row>
    <row r="94" spans="1:16" s="93" customFormat="1" ht="31.2" x14ac:dyDescent="0.25">
      <c r="A94" s="71" t="s">
        <v>478</v>
      </c>
      <c r="B94" s="63">
        <v>25</v>
      </c>
      <c r="C94" s="63">
        <v>4</v>
      </c>
      <c r="D94" s="63">
        <v>5</v>
      </c>
      <c r="E94" s="63">
        <v>825</v>
      </c>
      <c r="F94" s="63">
        <v>11</v>
      </c>
      <c r="G94" s="63">
        <v>1</v>
      </c>
      <c r="H94" s="63">
        <v>17620</v>
      </c>
      <c r="I94" s="63">
        <v>462</v>
      </c>
      <c r="J94" s="63" t="s">
        <v>442</v>
      </c>
      <c r="K94" s="63">
        <v>56.62</v>
      </c>
      <c r="L94" s="63">
        <v>2022</v>
      </c>
      <c r="M94" s="69">
        <v>4303120</v>
      </c>
      <c r="N94" s="112">
        <v>0</v>
      </c>
      <c r="O94" s="112">
        <v>0</v>
      </c>
      <c r="P94" s="129">
        <f t="shared" si="10"/>
        <v>0</v>
      </c>
    </row>
    <row r="95" spans="1:16" ht="31.2" x14ac:dyDescent="0.25">
      <c r="A95" s="62" t="s">
        <v>481</v>
      </c>
      <c r="B95" s="65">
        <v>25</v>
      </c>
      <c r="C95" s="65">
        <v>4</v>
      </c>
      <c r="D95" s="65">
        <v>5</v>
      </c>
      <c r="E95" s="65">
        <v>825</v>
      </c>
      <c r="F95" s="65">
        <v>11</v>
      </c>
      <c r="G95" s="65">
        <v>1</v>
      </c>
      <c r="H95" s="65">
        <v>17620</v>
      </c>
      <c r="I95" s="65">
        <v>462</v>
      </c>
      <c r="J95" s="65"/>
      <c r="K95" s="65"/>
      <c r="L95" s="65"/>
      <c r="M95" s="64">
        <f>M96+M97</f>
        <v>5988800</v>
      </c>
      <c r="N95" s="112">
        <v>0</v>
      </c>
      <c r="O95" s="112">
        <v>0</v>
      </c>
      <c r="P95" s="129">
        <f t="shared" si="10"/>
        <v>0</v>
      </c>
    </row>
    <row r="96" spans="1:16" s="93" customFormat="1" ht="27.75" customHeight="1" x14ac:dyDescent="0.25">
      <c r="A96" s="71" t="s">
        <v>476</v>
      </c>
      <c r="B96" s="63">
        <v>25</v>
      </c>
      <c r="C96" s="63">
        <v>4</v>
      </c>
      <c r="D96" s="63">
        <v>5</v>
      </c>
      <c r="E96" s="63">
        <v>825</v>
      </c>
      <c r="F96" s="63">
        <v>11</v>
      </c>
      <c r="G96" s="63">
        <v>1</v>
      </c>
      <c r="H96" s="63">
        <v>17620</v>
      </c>
      <c r="I96" s="63">
        <v>462</v>
      </c>
      <c r="J96" s="63" t="s">
        <v>442</v>
      </c>
      <c r="K96" s="63">
        <v>39.4</v>
      </c>
      <c r="L96" s="63">
        <v>2022</v>
      </c>
      <c r="M96" s="69">
        <v>2994400</v>
      </c>
      <c r="N96" s="112">
        <v>0</v>
      </c>
      <c r="O96" s="112">
        <v>0</v>
      </c>
      <c r="P96" s="129">
        <f t="shared" si="10"/>
        <v>0</v>
      </c>
    </row>
    <row r="97" spans="1:16" s="93" customFormat="1" ht="28.5" customHeight="1" x14ac:dyDescent="0.25">
      <c r="A97" s="71" t="s">
        <v>476</v>
      </c>
      <c r="B97" s="63">
        <v>25</v>
      </c>
      <c r="C97" s="63">
        <v>4</v>
      </c>
      <c r="D97" s="63">
        <v>5</v>
      </c>
      <c r="E97" s="63">
        <v>825</v>
      </c>
      <c r="F97" s="63">
        <v>11</v>
      </c>
      <c r="G97" s="63">
        <v>1</v>
      </c>
      <c r="H97" s="63">
        <v>17620</v>
      </c>
      <c r="I97" s="63">
        <v>462</v>
      </c>
      <c r="J97" s="63" t="s">
        <v>442</v>
      </c>
      <c r="K97" s="63">
        <v>39.4</v>
      </c>
      <c r="L97" s="63">
        <v>2022</v>
      </c>
      <c r="M97" s="69">
        <v>2994400</v>
      </c>
      <c r="N97" s="112">
        <v>0</v>
      </c>
      <c r="O97" s="112">
        <v>0</v>
      </c>
      <c r="P97" s="129">
        <f t="shared" si="10"/>
        <v>0</v>
      </c>
    </row>
    <row r="98" spans="1:16" s="93" customFormat="1" ht="15.6" x14ac:dyDescent="0.25">
      <c r="A98" s="71" t="s">
        <v>477</v>
      </c>
      <c r="B98" s="63" t="s">
        <v>154</v>
      </c>
      <c r="C98" s="63">
        <v>4</v>
      </c>
      <c r="D98" s="63" t="s">
        <v>148</v>
      </c>
      <c r="E98" s="63" t="s">
        <v>167</v>
      </c>
      <c r="F98" s="63" t="s">
        <v>21</v>
      </c>
      <c r="G98" s="63" t="s">
        <v>81</v>
      </c>
      <c r="H98" s="63" t="s">
        <v>170</v>
      </c>
      <c r="I98" s="63">
        <v>462</v>
      </c>
      <c r="J98" s="63"/>
      <c r="K98" s="63"/>
      <c r="L98" s="63"/>
      <c r="M98" s="69">
        <v>151880</v>
      </c>
      <c r="N98" s="112">
        <v>0</v>
      </c>
      <c r="O98" s="112">
        <v>0</v>
      </c>
      <c r="P98" s="129">
        <f t="shared" si="10"/>
        <v>0</v>
      </c>
    </row>
    <row r="99" spans="1:16" ht="59.25" customHeight="1" x14ac:dyDescent="0.25">
      <c r="A99" s="62" t="s">
        <v>182</v>
      </c>
      <c r="B99" s="65" t="s">
        <v>183</v>
      </c>
      <c r="C99" s="65" t="s">
        <v>0</v>
      </c>
      <c r="D99" s="65" t="s">
        <v>0</v>
      </c>
      <c r="E99" s="65" t="s">
        <v>0</v>
      </c>
      <c r="F99" s="65" t="s">
        <v>0</v>
      </c>
      <c r="G99" s="65" t="s">
        <v>0</v>
      </c>
      <c r="H99" s="66" t="s">
        <v>0</v>
      </c>
      <c r="I99" s="66" t="s">
        <v>0</v>
      </c>
      <c r="J99" s="66" t="s">
        <v>0</v>
      </c>
      <c r="K99" s="66" t="s">
        <v>0</v>
      </c>
      <c r="L99" s="66" t="s">
        <v>0</v>
      </c>
      <c r="M99" s="64">
        <f t="shared" ref="M99:M105" si="12">M100</f>
        <v>200000</v>
      </c>
      <c r="N99" s="112">
        <v>0</v>
      </c>
      <c r="O99" s="112">
        <v>0</v>
      </c>
      <c r="P99" s="129">
        <f t="shared" si="10"/>
        <v>0</v>
      </c>
    </row>
    <row r="100" spans="1:16" ht="28.5" customHeight="1" x14ac:dyDescent="0.25">
      <c r="A100" s="62" t="s">
        <v>30</v>
      </c>
      <c r="B100" s="65" t="s">
        <v>183</v>
      </c>
      <c r="C100" s="65" t="s">
        <v>15</v>
      </c>
      <c r="D100" s="65" t="s">
        <v>0</v>
      </c>
      <c r="E100" s="65" t="s">
        <v>0</v>
      </c>
      <c r="F100" s="65" t="s">
        <v>0</v>
      </c>
      <c r="G100" s="65" t="s">
        <v>0</v>
      </c>
      <c r="H100" s="66" t="s">
        <v>0</v>
      </c>
      <c r="I100" s="66" t="s">
        <v>0</v>
      </c>
      <c r="J100" s="66" t="s">
        <v>0</v>
      </c>
      <c r="K100" s="66" t="s">
        <v>0</v>
      </c>
      <c r="L100" s="66" t="s">
        <v>0</v>
      </c>
      <c r="M100" s="64">
        <f t="shared" si="12"/>
        <v>200000</v>
      </c>
      <c r="N100" s="112">
        <v>0</v>
      </c>
      <c r="O100" s="112">
        <v>0</v>
      </c>
      <c r="P100" s="129">
        <f t="shared" si="10"/>
        <v>0</v>
      </c>
    </row>
    <row r="101" spans="1:16" ht="63" customHeight="1" x14ac:dyDescent="0.25">
      <c r="A101" s="62" t="s">
        <v>184</v>
      </c>
      <c r="B101" s="65" t="s">
        <v>183</v>
      </c>
      <c r="C101" s="65" t="s">
        <v>15</v>
      </c>
      <c r="D101" s="65" t="s">
        <v>113</v>
      </c>
      <c r="E101" s="65" t="s">
        <v>0</v>
      </c>
      <c r="F101" s="65" t="s">
        <v>0</v>
      </c>
      <c r="G101" s="65" t="s">
        <v>0</v>
      </c>
      <c r="H101" s="66" t="s">
        <v>0</v>
      </c>
      <c r="I101" s="66" t="s">
        <v>0</v>
      </c>
      <c r="J101" s="66" t="s">
        <v>0</v>
      </c>
      <c r="K101" s="66" t="s">
        <v>0</v>
      </c>
      <c r="L101" s="66" t="s">
        <v>0</v>
      </c>
      <c r="M101" s="64">
        <f t="shared" si="12"/>
        <v>200000</v>
      </c>
      <c r="N101" s="112">
        <v>0</v>
      </c>
      <c r="O101" s="112">
        <v>0</v>
      </c>
      <c r="P101" s="129">
        <f t="shared" si="10"/>
        <v>0</v>
      </c>
    </row>
    <row r="102" spans="1:16" ht="31.2" x14ac:dyDescent="0.25">
      <c r="A102" s="62" t="s">
        <v>185</v>
      </c>
      <c r="B102" s="65" t="s">
        <v>183</v>
      </c>
      <c r="C102" s="65" t="s">
        <v>15</v>
      </c>
      <c r="D102" s="65" t="s">
        <v>113</v>
      </c>
      <c r="E102" s="65" t="s">
        <v>186</v>
      </c>
      <c r="F102" s="65" t="s">
        <v>0</v>
      </c>
      <c r="G102" s="65" t="s">
        <v>0</v>
      </c>
      <c r="H102" s="66" t="s">
        <v>0</v>
      </c>
      <c r="I102" s="66" t="s">
        <v>0</v>
      </c>
      <c r="J102" s="66" t="s">
        <v>0</v>
      </c>
      <c r="K102" s="66" t="s">
        <v>0</v>
      </c>
      <c r="L102" s="66" t="s">
        <v>0</v>
      </c>
      <c r="M102" s="64">
        <f t="shared" si="12"/>
        <v>200000</v>
      </c>
      <c r="N102" s="112">
        <v>0</v>
      </c>
      <c r="O102" s="112">
        <v>0</v>
      </c>
      <c r="P102" s="129">
        <f t="shared" si="10"/>
        <v>0</v>
      </c>
    </row>
    <row r="103" spans="1:16" ht="15.6" x14ac:dyDescent="0.25">
      <c r="A103" s="52" t="s">
        <v>52</v>
      </c>
      <c r="B103" s="65" t="s">
        <v>183</v>
      </c>
      <c r="C103" s="65" t="s">
        <v>15</v>
      </c>
      <c r="D103" s="65" t="s">
        <v>113</v>
      </c>
      <c r="E103" s="65" t="s">
        <v>186</v>
      </c>
      <c r="F103" s="65" t="s">
        <v>53</v>
      </c>
      <c r="G103" s="65" t="s">
        <v>0</v>
      </c>
      <c r="H103" s="65" t="s">
        <v>0</v>
      </c>
      <c r="I103" s="65" t="s">
        <v>0</v>
      </c>
      <c r="J103" s="65" t="s">
        <v>0</v>
      </c>
      <c r="K103" s="65" t="s">
        <v>0</v>
      </c>
      <c r="L103" s="65" t="s">
        <v>0</v>
      </c>
      <c r="M103" s="64">
        <f t="shared" si="12"/>
        <v>200000</v>
      </c>
      <c r="N103" s="112">
        <v>0</v>
      </c>
      <c r="O103" s="112">
        <v>0</v>
      </c>
      <c r="P103" s="129">
        <f t="shared" si="10"/>
        <v>0</v>
      </c>
    </row>
    <row r="104" spans="1:16" ht="31.2" x14ac:dyDescent="0.25">
      <c r="A104" s="52" t="s">
        <v>187</v>
      </c>
      <c r="B104" s="65" t="s">
        <v>183</v>
      </c>
      <c r="C104" s="65" t="s">
        <v>15</v>
      </c>
      <c r="D104" s="65" t="s">
        <v>113</v>
      </c>
      <c r="E104" s="65" t="s">
        <v>186</v>
      </c>
      <c r="F104" s="65" t="s">
        <v>53</v>
      </c>
      <c r="G104" s="65" t="s">
        <v>22</v>
      </c>
      <c r="H104" s="65" t="s">
        <v>0</v>
      </c>
      <c r="I104" s="65" t="s">
        <v>0</v>
      </c>
      <c r="J104" s="65" t="s">
        <v>0</v>
      </c>
      <c r="K104" s="65" t="s">
        <v>0</v>
      </c>
      <c r="L104" s="65" t="s">
        <v>0</v>
      </c>
      <c r="M104" s="64">
        <f t="shared" si="12"/>
        <v>200000</v>
      </c>
      <c r="N104" s="112">
        <v>0</v>
      </c>
      <c r="O104" s="112">
        <v>0</v>
      </c>
      <c r="P104" s="129">
        <f t="shared" si="10"/>
        <v>0</v>
      </c>
    </row>
    <row r="105" spans="1:16" ht="62.4" x14ac:dyDescent="0.25">
      <c r="A105" s="62" t="s">
        <v>188</v>
      </c>
      <c r="B105" s="65" t="s">
        <v>183</v>
      </c>
      <c r="C105" s="65" t="s">
        <v>15</v>
      </c>
      <c r="D105" s="65" t="s">
        <v>113</v>
      </c>
      <c r="E105" s="65" t="s">
        <v>186</v>
      </c>
      <c r="F105" s="65" t="s">
        <v>53</v>
      </c>
      <c r="G105" s="65" t="s">
        <v>22</v>
      </c>
      <c r="H105" s="65" t="s">
        <v>189</v>
      </c>
      <c r="I105" s="66" t="s">
        <v>0</v>
      </c>
      <c r="J105" s="66" t="s">
        <v>0</v>
      </c>
      <c r="K105" s="66" t="s">
        <v>0</v>
      </c>
      <c r="L105" s="66" t="s">
        <v>0</v>
      </c>
      <c r="M105" s="64">
        <f t="shared" si="12"/>
        <v>200000</v>
      </c>
      <c r="N105" s="112">
        <v>0</v>
      </c>
      <c r="O105" s="112">
        <v>0</v>
      </c>
      <c r="P105" s="129">
        <f t="shared" si="10"/>
        <v>0</v>
      </c>
    </row>
    <row r="106" spans="1:16" ht="62.4" x14ac:dyDescent="0.25">
      <c r="A106" s="62" t="s">
        <v>190</v>
      </c>
      <c r="B106" s="65" t="s">
        <v>183</v>
      </c>
      <c r="C106" s="65" t="s">
        <v>15</v>
      </c>
      <c r="D106" s="65" t="s">
        <v>113</v>
      </c>
      <c r="E106" s="65" t="s">
        <v>186</v>
      </c>
      <c r="F106" s="65" t="s">
        <v>53</v>
      </c>
      <c r="G106" s="65" t="s">
        <v>22</v>
      </c>
      <c r="H106" s="65" t="s">
        <v>189</v>
      </c>
      <c r="I106" s="65" t="s">
        <v>191</v>
      </c>
      <c r="J106" s="65" t="s">
        <v>0</v>
      </c>
      <c r="K106" s="65" t="s">
        <v>0</v>
      </c>
      <c r="L106" s="65" t="s">
        <v>0</v>
      </c>
      <c r="M106" s="64">
        <f>M107+M108</f>
        <v>200000</v>
      </c>
      <c r="N106" s="112">
        <v>0</v>
      </c>
      <c r="O106" s="112">
        <v>0</v>
      </c>
      <c r="P106" s="129">
        <f t="shared" si="10"/>
        <v>0</v>
      </c>
    </row>
    <row r="107" spans="1:16" ht="124.8" x14ac:dyDescent="0.25">
      <c r="A107" s="71" t="s">
        <v>470</v>
      </c>
      <c r="B107" s="63" t="s">
        <v>183</v>
      </c>
      <c r="C107" s="63" t="s">
        <v>15</v>
      </c>
      <c r="D107" s="63" t="s">
        <v>113</v>
      </c>
      <c r="E107" s="63" t="s">
        <v>186</v>
      </c>
      <c r="F107" s="63" t="s">
        <v>53</v>
      </c>
      <c r="G107" s="63" t="s">
        <v>22</v>
      </c>
      <c r="H107" s="63" t="s">
        <v>189</v>
      </c>
      <c r="I107" s="63" t="s">
        <v>191</v>
      </c>
      <c r="J107" s="68" t="s">
        <v>0</v>
      </c>
      <c r="K107" s="68" t="s">
        <v>0</v>
      </c>
      <c r="L107" s="68" t="s">
        <v>0</v>
      </c>
      <c r="M107" s="69">
        <v>46259.199999999997</v>
      </c>
      <c r="N107" s="112">
        <v>0</v>
      </c>
      <c r="O107" s="112">
        <v>0</v>
      </c>
      <c r="P107" s="129">
        <f t="shared" si="10"/>
        <v>0</v>
      </c>
    </row>
    <row r="108" spans="1:16" ht="15.6" x14ac:dyDescent="0.25">
      <c r="A108" s="71" t="s">
        <v>361</v>
      </c>
      <c r="B108" s="63" t="s">
        <v>183</v>
      </c>
      <c r="C108" s="63" t="s">
        <v>15</v>
      </c>
      <c r="D108" s="63" t="s">
        <v>113</v>
      </c>
      <c r="E108" s="63" t="s">
        <v>186</v>
      </c>
      <c r="F108" s="63" t="s">
        <v>53</v>
      </c>
      <c r="G108" s="63" t="s">
        <v>22</v>
      </c>
      <c r="H108" s="63" t="s">
        <v>189</v>
      </c>
      <c r="I108" s="63" t="s">
        <v>191</v>
      </c>
      <c r="J108" s="68" t="s">
        <v>0</v>
      </c>
      <c r="K108" s="68" t="s">
        <v>0</v>
      </c>
      <c r="L108" s="68" t="s">
        <v>0</v>
      </c>
      <c r="M108" s="69">
        <v>153740.79999999999</v>
      </c>
      <c r="N108" s="112">
        <v>0</v>
      </c>
      <c r="O108" s="112">
        <v>0</v>
      </c>
      <c r="P108" s="129">
        <f t="shared" si="10"/>
        <v>0</v>
      </c>
    </row>
    <row r="109" spans="1:16" ht="37.5" customHeight="1" x14ac:dyDescent="0.25"/>
    <row r="110" spans="1:16" ht="18" x14ac:dyDescent="0.25">
      <c r="A110" s="59" t="s">
        <v>366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145" t="s">
        <v>496</v>
      </c>
      <c r="O110" s="145"/>
      <c r="P110" s="145"/>
    </row>
    <row r="111" spans="1:16" ht="34.5" customHeight="1" x14ac:dyDescent="0.25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</row>
    <row r="112" spans="1:16" ht="13.8" x14ac:dyDescent="0.25">
      <c r="A112" s="61" t="s">
        <v>489</v>
      </c>
    </row>
    <row r="113" spans="1:1" ht="13.8" x14ac:dyDescent="0.25">
      <c r="A113" s="61" t="s">
        <v>490</v>
      </c>
    </row>
  </sheetData>
  <mergeCells count="5">
    <mergeCell ref="N110:P110"/>
    <mergeCell ref="A4:M4"/>
    <mergeCell ref="A2:P2"/>
    <mergeCell ref="A3:P3"/>
    <mergeCell ref="N1:P1"/>
  </mergeCells>
  <pageMargins left="0.39370078740157483" right="0.39370078740157483" top="0.59055118110236227" bottom="0.39370078740157483" header="0.31496062992125984" footer="0.31496062992125984"/>
  <pageSetup paperSize="9" scale="74" fitToHeight="0" orientation="landscape" r:id="rId1"/>
  <headerFooter>
    <oddHeader>&amp;C&amp;P</oddHeader>
  </headerFooter>
  <rowBreaks count="6" manualBreakCount="6">
    <brk id="22" max="15" man="1"/>
    <brk id="39" max="15" man="1"/>
    <brk id="58" max="15" man="1"/>
    <brk id="72" max="15" man="1"/>
    <brk id="84" max="15" man="1"/>
    <brk id="98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view="pageBreakPreview" topLeftCell="A5" zoomScale="80" zoomScaleNormal="100" zoomScaleSheetLayoutView="80" workbookViewId="0">
      <selection activeCell="A3" sqref="A3:P3"/>
    </sheetView>
  </sheetViews>
  <sheetFormatPr defaultColWidth="9.33203125" defaultRowHeight="13.2" x14ac:dyDescent="0.25"/>
  <cols>
    <col min="1" max="1" width="49.109375" style="1" customWidth="1"/>
    <col min="2" max="2" width="5.6640625" style="108" customWidth="1"/>
    <col min="3" max="3" width="8.44140625" style="108" customWidth="1"/>
    <col min="4" max="4" width="8.77734375" style="108" customWidth="1"/>
    <col min="5" max="5" width="7.77734375" style="108" bestFit="1" customWidth="1"/>
    <col min="6" max="6" width="4.77734375" style="108" customWidth="1"/>
    <col min="7" max="7" width="4.6640625" style="108" customWidth="1"/>
    <col min="8" max="8" width="8.44140625" style="108" bestFit="1" customWidth="1"/>
    <col min="9" max="9" width="6.109375" style="108" customWidth="1"/>
    <col min="10" max="10" width="15.44140625" style="108" customWidth="1"/>
    <col min="11" max="11" width="10.77734375" style="108" customWidth="1"/>
    <col min="12" max="12" width="9.6640625" style="108" customWidth="1"/>
    <col min="13" max="13" width="20.109375" style="1" bestFit="1" customWidth="1"/>
    <col min="14" max="14" width="15.6640625" style="1" customWidth="1"/>
    <col min="15" max="15" width="16.77734375" style="1" customWidth="1"/>
    <col min="16" max="16" width="17.44140625" style="1" customWidth="1"/>
    <col min="17" max="16384" width="9.33203125" style="1"/>
  </cols>
  <sheetData>
    <row r="1" spans="1:16" ht="48.75" hidden="1" customHeight="1" x14ac:dyDescent="0.25">
      <c r="A1" s="6" t="s">
        <v>0</v>
      </c>
      <c r="B1" s="94" t="s">
        <v>0</v>
      </c>
      <c r="C1" s="94" t="s">
        <v>0</v>
      </c>
      <c r="D1" s="94" t="s">
        <v>0</v>
      </c>
      <c r="E1" s="94" t="s">
        <v>0</v>
      </c>
      <c r="F1" s="94" t="s">
        <v>0</v>
      </c>
      <c r="G1" s="95" t="s">
        <v>0</v>
      </c>
      <c r="H1" s="95" t="s">
        <v>0</v>
      </c>
      <c r="I1" s="95" t="s">
        <v>0</v>
      </c>
      <c r="J1" s="149" t="s">
        <v>377</v>
      </c>
      <c r="K1" s="149"/>
      <c r="L1" s="149"/>
      <c r="M1" s="149"/>
    </row>
    <row r="2" spans="1:16" ht="24" customHeight="1" x14ac:dyDescent="0.25">
      <c r="A2" s="6"/>
      <c r="B2" s="94"/>
      <c r="C2" s="94"/>
      <c r="D2" s="94"/>
      <c r="E2" s="94"/>
      <c r="F2" s="94"/>
      <c r="G2" s="95"/>
      <c r="H2" s="95"/>
      <c r="I2" s="95"/>
      <c r="J2" s="136"/>
      <c r="K2" s="136"/>
      <c r="L2" s="136"/>
      <c r="M2" s="136"/>
      <c r="N2" s="144" t="s">
        <v>502</v>
      </c>
      <c r="O2" s="144"/>
      <c r="P2" s="144"/>
    </row>
    <row r="3" spans="1:16" ht="32.25" customHeight="1" x14ac:dyDescent="0.25">
      <c r="A3" s="140" t="s">
        <v>494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</row>
    <row r="4" spans="1:16" ht="23.25" customHeight="1" x14ac:dyDescent="0.25">
      <c r="A4" s="150" t="s">
        <v>1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</row>
    <row r="5" spans="1:16" ht="39.6" x14ac:dyDescent="0.25">
      <c r="A5" s="8" t="s">
        <v>360</v>
      </c>
      <c r="B5" s="96" t="s">
        <v>2</v>
      </c>
      <c r="C5" s="96" t="s">
        <v>372</v>
      </c>
      <c r="D5" s="96" t="s">
        <v>373</v>
      </c>
      <c r="E5" s="96" t="s">
        <v>3</v>
      </c>
      <c r="F5" s="96" t="s">
        <v>4</v>
      </c>
      <c r="G5" s="96" t="s">
        <v>5</v>
      </c>
      <c r="H5" s="96" t="s">
        <v>6</v>
      </c>
      <c r="I5" s="96" t="s">
        <v>7</v>
      </c>
      <c r="J5" s="97" t="s">
        <v>8</v>
      </c>
      <c r="K5" s="97" t="s">
        <v>9</v>
      </c>
      <c r="L5" s="97" t="s">
        <v>10</v>
      </c>
      <c r="M5" s="8" t="s">
        <v>11</v>
      </c>
      <c r="N5" s="134" t="s">
        <v>486</v>
      </c>
      <c r="O5" s="134" t="s">
        <v>487</v>
      </c>
      <c r="P5" s="134" t="s">
        <v>488</v>
      </c>
    </row>
    <row r="6" spans="1:16" ht="14.4" customHeight="1" x14ac:dyDescent="0.25">
      <c r="A6" s="10" t="s">
        <v>12</v>
      </c>
      <c r="B6" s="36" t="s">
        <v>13</v>
      </c>
      <c r="C6" s="36" t="s">
        <v>14</v>
      </c>
      <c r="D6" s="36" t="s">
        <v>15</v>
      </c>
      <c r="E6" s="36" t="s">
        <v>16</v>
      </c>
      <c r="F6" s="36" t="s">
        <v>17</v>
      </c>
      <c r="G6" s="36" t="s">
        <v>18</v>
      </c>
      <c r="H6" s="36" t="s">
        <v>19</v>
      </c>
      <c r="I6" s="36" t="s">
        <v>20</v>
      </c>
      <c r="J6" s="36" t="s">
        <v>21</v>
      </c>
      <c r="K6" s="36" t="s">
        <v>22</v>
      </c>
      <c r="L6" s="36" t="s">
        <v>23</v>
      </c>
      <c r="M6" s="10" t="s">
        <v>24</v>
      </c>
      <c r="N6" s="111"/>
      <c r="O6" s="111"/>
      <c r="P6" s="111"/>
    </row>
    <row r="7" spans="1:16" ht="15.6" x14ac:dyDescent="0.25">
      <c r="A7" s="11" t="s">
        <v>27</v>
      </c>
      <c r="B7" s="36" t="s">
        <v>0</v>
      </c>
      <c r="C7" s="36" t="s">
        <v>0</v>
      </c>
      <c r="D7" s="36" t="s">
        <v>0</v>
      </c>
      <c r="E7" s="36" t="s">
        <v>0</v>
      </c>
      <c r="F7" s="36" t="s">
        <v>0</v>
      </c>
      <c r="G7" s="36" t="s">
        <v>0</v>
      </c>
      <c r="H7" s="36" t="s">
        <v>0</v>
      </c>
      <c r="I7" s="36" t="s">
        <v>0</v>
      </c>
      <c r="J7" s="36" t="s">
        <v>0</v>
      </c>
      <c r="K7" s="36" t="s">
        <v>0</v>
      </c>
      <c r="L7" s="36" t="s">
        <v>0</v>
      </c>
      <c r="M7" s="12">
        <f t="shared" ref="M7:M14" si="0">M8</f>
        <v>15584590</v>
      </c>
      <c r="N7" s="113">
        <v>0</v>
      </c>
      <c r="O7" s="113">
        <v>0</v>
      </c>
      <c r="P7" s="114">
        <v>0</v>
      </c>
    </row>
    <row r="8" spans="1:16" ht="31.2" x14ac:dyDescent="0.25">
      <c r="A8" s="11" t="s">
        <v>153</v>
      </c>
      <c r="B8" s="33" t="s">
        <v>154</v>
      </c>
      <c r="C8" s="33" t="s">
        <v>0</v>
      </c>
      <c r="D8" s="33" t="s">
        <v>0</v>
      </c>
      <c r="E8" s="33" t="s">
        <v>0</v>
      </c>
      <c r="F8" s="33" t="s">
        <v>0</v>
      </c>
      <c r="G8" s="33" t="s">
        <v>0</v>
      </c>
      <c r="H8" s="34" t="s">
        <v>0</v>
      </c>
      <c r="I8" s="34" t="s">
        <v>0</v>
      </c>
      <c r="J8" s="34" t="s">
        <v>0</v>
      </c>
      <c r="K8" s="34" t="s">
        <v>0</v>
      </c>
      <c r="L8" s="34" t="s">
        <v>0</v>
      </c>
      <c r="M8" s="12">
        <f t="shared" si="0"/>
        <v>15584590</v>
      </c>
      <c r="N8" s="113">
        <v>0</v>
      </c>
      <c r="O8" s="113">
        <v>0</v>
      </c>
      <c r="P8" s="114">
        <v>0</v>
      </c>
    </row>
    <row r="9" spans="1:16" ht="31.2" x14ac:dyDescent="0.25">
      <c r="A9" s="11" t="s">
        <v>30</v>
      </c>
      <c r="B9" s="33" t="s">
        <v>154</v>
      </c>
      <c r="C9" s="33" t="s">
        <v>15</v>
      </c>
      <c r="D9" s="33" t="s">
        <v>0</v>
      </c>
      <c r="E9" s="33" t="s">
        <v>0</v>
      </c>
      <c r="F9" s="33" t="s">
        <v>0</v>
      </c>
      <c r="G9" s="33" t="s">
        <v>0</v>
      </c>
      <c r="H9" s="34" t="s">
        <v>0</v>
      </c>
      <c r="I9" s="34" t="s">
        <v>0</v>
      </c>
      <c r="J9" s="34" t="s">
        <v>0</v>
      </c>
      <c r="K9" s="34" t="s">
        <v>0</v>
      </c>
      <c r="L9" s="34" t="s">
        <v>0</v>
      </c>
      <c r="M9" s="12">
        <f t="shared" si="0"/>
        <v>15584590</v>
      </c>
      <c r="N9" s="113">
        <v>0</v>
      </c>
      <c r="O9" s="113">
        <v>0</v>
      </c>
      <c r="P9" s="114">
        <v>0</v>
      </c>
    </row>
    <row r="10" spans="1:16" ht="159" customHeight="1" x14ac:dyDescent="0.25">
      <c r="A10" s="11" t="s">
        <v>166</v>
      </c>
      <c r="B10" s="33" t="s">
        <v>154</v>
      </c>
      <c r="C10" s="33" t="s">
        <v>15</v>
      </c>
      <c r="D10" s="33" t="s">
        <v>67</v>
      </c>
      <c r="E10" s="33" t="s">
        <v>0</v>
      </c>
      <c r="F10" s="33" t="s">
        <v>0</v>
      </c>
      <c r="G10" s="33" t="s">
        <v>0</v>
      </c>
      <c r="H10" s="34" t="s">
        <v>0</v>
      </c>
      <c r="I10" s="34" t="s">
        <v>0</v>
      </c>
      <c r="J10" s="34" t="s">
        <v>0</v>
      </c>
      <c r="K10" s="34" t="s">
        <v>0</v>
      </c>
      <c r="L10" s="34" t="s">
        <v>0</v>
      </c>
      <c r="M10" s="12">
        <f t="shared" si="0"/>
        <v>15584590</v>
      </c>
      <c r="N10" s="113">
        <v>0</v>
      </c>
      <c r="O10" s="113">
        <v>0</v>
      </c>
      <c r="P10" s="114">
        <v>0</v>
      </c>
    </row>
    <row r="11" spans="1:16" ht="31.2" x14ac:dyDescent="0.25">
      <c r="A11" s="15" t="s">
        <v>475</v>
      </c>
      <c r="B11" s="33" t="s">
        <v>154</v>
      </c>
      <c r="C11" s="33" t="s">
        <v>15</v>
      </c>
      <c r="D11" s="33" t="s">
        <v>67</v>
      </c>
      <c r="E11" s="33" t="s">
        <v>167</v>
      </c>
      <c r="F11" s="33" t="s">
        <v>0</v>
      </c>
      <c r="G11" s="33" t="s">
        <v>0</v>
      </c>
      <c r="H11" s="34" t="s">
        <v>0</v>
      </c>
      <c r="I11" s="34" t="s">
        <v>0</v>
      </c>
      <c r="J11" s="34" t="s">
        <v>0</v>
      </c>
      <c r="K11" s="34" t="s">
        <v>0</v>
      </c>
      <c r="L11" s="34" t="s">
        <v>0</v>
      </c>
      <c r="M11" s="12">
        <f t="shared" si="0"/>
        <v>15584590</v>
      </c>
      <c r="N11" s="113">
        <v>0</v>
      </c>
      <c r="O11" s="113">
        <v>0</v>
      </c>
      <c r="P11" s="114">
        <v>0</v>
      </c>
    </row>
    <row r="12" spans="1:16" ht="20.25" customHeight="1" x14ac:dyDescent="0.25">
      <c r="A12" s="16" t="s">
        <v>157</v>
      </c>
      <c r="B12" s="33" t="s">
        <v>154</v>
      </c>
      <c r="C12" s="33" t="s">
        <v>15</v>
      </c>
      <c r="D12" s="33" t="s">
        <v>67</v>
      </c>
      <c r="E12" s="33" t="s">
        <v>167</v>
      </c>
      <c r="F12" s="33" t="s">
        <v>21</v>
      </c>
      <c r="G12" s="33" t="s">
        <v>0</v>
      </c>
      <c r="H12" s="33" t="s">
        <v>0</v>
      </c>
      <c r="I12" s="33" t="s">
        <v>0</v>
      </c>
      <c r="J12" s="33" t="s">
        <v>0</v>
      </c>
      <c r="K12" s="33" t="s">
        <v>0</v>
      </c>
      <c r="L12" s="33" t="s">
        <v>0</v>
      </c>
      <c r="M12" s="12">
        <f t="shared" si="0"/>
        <v>15584590</v>
      </c>
      <c r="N12" s="113">
        <v>0</v>
      </c>
      <c r="O12" s="113">
        <v>0</v>
      </c>
      <c r="P12" s="114">
        <v>0</v>
      </c>
    </row>
    <row r="13" spans="1:16" ht="23.25" customHeight="1" x14ac:dyDescent="0.25">
      <c r="A13" s="16" t="s">
        <v>168</v>
      </c>
      <c r="B13" s="33" t="s">
        <v>154</v>
      </c>
      <c r="C13" s="33" t="s">
        <v>15</v>
      </c>
      <c r="D13" s="33" t="s">
        <v>67</v>
      </c>
      <c r="E13" s="33" t="s">
        <v>167</v>
      </c>
      <c r="F13" s="33" t="s">
        <v>21</v>
      </c>
      <c r="G13" s="33" t="s">
        <v>81</v>
      </c>
      <c r="H13" s="33" t="s">
        <v>0</v>
      </c>
      <c r="I13" s="33" t="s">
        <v>0</v>
      </c>
      <c r="J13" s="33" t="s">
        <v>0</v>
      </c>
      <c r="K13" s="33" t="s">
        <v>0</v>
      </c>
      <c r="L13" s="33" t="s">
        <v>0</v>
      </c>
      <c r="M13" s="12">
        <f t="shared" si="0"/>
        <v>15584590</v>
      </c>
      <c r="N13" s="113">
        <v>0</v>
      </c>
      <c r="O13" s="113">
        <v>0</v>
      </c>
      <c r="P13" s="114">
        <v>0</v>
      </c>
    </row>
    <row r="14" spans="1:16" ht="46.8" x14ac:dyDescent="0.25">
      <c r="A14" s="15" t="s">
        <v>169</v>
      </c>
      <c r="B14" s="33" t="s">
        <v>154</v>
      </c>
      <c r="C14" s="33" t="s">
        <v>15</v>
      </c>
      <c r="D14" s="33" t="s">
        <v>67</v>
      </c>
      <c r="E14" s="33" t="s">
        <v>167</v>
      </c>
      <c r="F14" s="33" t="s">
        <v>21</v>
      </c>
      <c r="G14" s="33" t="s">
        <v>81</v>
      </c>
      <c r="H14" s="33" t="s">
        <v>170</v>
      </c>
      <c r="I14" s="34" t="s">
        <v>0</v>
      </c>
      <c r="J14" s="34" t="s">
        <v>0</v>
      </c>
      <c r="K14" s="34" t="s">
        <v>0</v>
      </c>
      <c r="L14" s="34" t="s">
        <v>0</v>
      </c>
      <c r="M14" s="12">
        <f t="shared" si="0"/>
        <v>15584590</v>
      </c>
      <c r="N14" s="113">
        <v>0</v>
      </c>
      <c r="O14" s="113">
        <v>0</v>
      </c>
      <c r="P14" s="114">
        <v>0</v>
      </c>
    </row>
    <row r="15" spans="1:16" ht="46.8" x14ac:dyDescent="0.25">
      <c r="A15" s="11" t="s">
        <v>197</v>
      </c>
      <c r="B15" s="33" t="s">
        <v>154</v>
      </c>
      <c r="C15" s="33" t="s">
        <v>15</v>
      </c>
      <c r="D15" s="33" t="s">
        <v>67</v>
      </c>
      <c r="E15" s="33" t="s">
        <v>167</v>
      </c>
      <c r="F15" s="33" t="s">
        <v>21</v>
      </c>
      <c r="G15" s="33" t="s">
        <v>81</v>
      </c>
      <c r="H15" s="33">
        <v>17620</v>
      </c>
      <c r="I15" s="33" t="s">
        <v>196</v>
      </c>
      <c r="J15" s="33" t="s">
        <v>0</v>
      </c>
      <c r="K15" s="33" t="s">
        <v>0</v>
      </c>
      <c r="L15" s="33" t="s">
        <v>0</v>
      </c>
      <c r="M15" s="12">
        <f>M16+M18+M20+M22+M24</f>
        <v>15584590</v>
      </c>
      <c r="N15" s="113">
        <v>0</v>
      </c>
      <c r="O15" s="113">
        <v>0</v>
      </c>
      <c r="P15" s="114">
        <v>0</v>
      </c>
    </row>
    <row r="16" spans="1:16" ht="30" customHeight="1" x14ac:dyDescent="0.25">
      <c r="A16" s="98" t="s">
        <v>293</v>
      </c>
      <c r="B16" s="99"/>
      <c r="C16" s="99"/>
      <c r="D16" s="99"/>
      <c r="E16" s="99"/>
      <c r="F16" s="99"/>
      <c r="G16" s="99"/>
      <c r="H16" s="99"/>
      <c r="I16" s="99"/>
      <c r="J16" s="100"/>
      <c r="K16" s="100"/>
      <c r="L16" s="100"/>
      <c r="M16" s="101">
        <f>M17</f>
        <v>2711991</v>
      </c>
      <c r="N16" s="113">
        <v>0</v>
      </c>
      <c r="O16" s="113">
        <v>0</v>
      </c>
      <c r="P16" s="114">
        <v>0</v>
      </c>
    </row>
    <row r="17" spans="1:16" ht="15.6" x14ac:dyDescent="0.25">
      <c r="A17" s="105" t="s">
        <v>482</v>
      </c>
      <c r="B17" s="103">
        <v>25</v>
      </c>
      <c r="C17" s="103">
        <v>4</v>
      </c>
      <c r="D17" s="106" t="s">
        <v>67</v>
      </c>
      <c r="E17" s="103">
        <v>825</v>
      </c>
      <c r="F17" s="103">
        <v>11</v>
      </c>
      <c r="G17" s="103">
        <v>1</v>
      </c>
      <c r="H17" s="103">
        <v>17620</v>
      </c>
      <c r="I17" s="103">
        <v>522</v>
      </c>
      <c r="J17" s="54" t="s">
        <v>442</v>
      </c>
      <c r="K17" s="54">
        <v>62</v>
      </c>
      <c r="L17" s="54">
        <v>2022</v>
      </c>
      <c r="M17" s="104">
        <v>2711991</v>
      </c>
      <c r="N17" s="113">
        <v>0</v>
      </c>
      <c r="O17" s="113">
        <v>0</v>
      </c>
      <c r="P17" s="114">
        <v>0</v>
      </c>
    </row>
    <row r="18" spans="1:16" ht="24" customHeight="1" x14ac:dyDescent="0.25">
      <c r="A18" s="98" t="s">
        <v>362</v>
      </c>
      <c r="B18" s="99"/>
      <c r="C18" s="99"/>
      <c r="D18" s="99"/>
      <c r="E18" s="99"/>
      <c r="F18" s="99"/>
      <c r="G18" s="99"/>
      <c r="H18" s="99"/>
      <c r="I18" s="99"/>
      <c r="J18" s="100"/>
      <c r="K18" s="100"/>
      <c r="L18" s="100"/>
      <c r="M18" s="101">
        <f>M19</f>
        <v>2045734</v>
      </c>
      <c r="N18" s="113">
        <v>0</v>
      </c>
      <c r="O18" s="113">
        <v>0</v>
      </c>
      <c r="P18" s="114">
        <v>0</v>
      </c>
    </row>
    <row r="19" spans="1:16" ht="15.6" x14ac:dyDescent="0.25">
      <c r="A19" s="102" t="s">
        <v>361</v>
      </c>
      <c r="B19" s="103" t="s">
        <v>154</v>
      </c>
      <c r="C19" s="103">
        <v>4</v>
      </c>
      <c r="D19" s="103" t="s">
        <v>67</v>
      </c>
      <c r="E19" s="103" t="s">
        <v>167</v>
      </c>
      <c r="F19" s="103" t="s">
        <v>21</v>
      </c>
      <c r="G19" s="103" t="s">
        <v>81</v>
      </c>
      <c r="H19" s="103" t="s">
        <v>170</v>
      </c>
      <c r="I19" s="103" t="s">
        <v>196</v>
      </c>
      <c r="J19" s="54"/>
      <c r="K19" s="54"/>
      <c r="L19" s="54"/>
      <c r="M19" s="104">
        <v>2045734</v>
      </c>
      <c r="N19" s="113">
        <v>0</v>
      </c>
      <c r="O19" s="113">
        <v>0</v>
      </c>
      <c r="P19" s="114">
        <v>0</v>
      </c>
    </row>
    <row r="20" spans="1:16" ht="23.25" customHeight="1" x14ac:dyDescent="0.25">
      <c r="A20" s="98" t="s">
        <v>363</v>
      </c>
      <c r="B20" s="99"/>
      <c r="C20" s="99"/>
      <c r="D20" s="99"/>
      <c r="E20" s="99"/>
      <c r="F20" s="99"/>
      <c r="G20" s="99"/>
      <c r="H20" s="99"/>
      <c r="I20" s="99"/>
      <c r="J20" s="100"/>
      <c r="K20" s="100"/>
      <c r="L20" s="100"/>
      <c r="M20" s="101">
        <f>M21</f>
        <v>6840000</v>
      </c>
      <c r="N20" s="113">
        <v>0</v>
      </c>
      <c r="O20" s="113">
        <v>0</v>
      </c>
      <c r="P20" s="114">
        <v>0</v>
      </c>
    </row>
    <row r="21" spans="1:16" ht="15.6" x14ac:dyDescent="0.25">
      <c r="A21" s="102" t="s">
        <v>361</v>
      </c>
      <c r="B21" s="103" t="s">
        <v>154</v>
      </c>
      <c r="C21" s="103">
        <v>4</v>
      </c>
      <c r="D21" s="103" t="s">
        <v>67</v>
      </c>
      <c r="E21" s="103" t="s">
        <v>167</v>
      </c>
      <c r="F21" s="103" t="s">
        <v>21</v>
      </c>
      <c r="G21" s="103" t="s">
        <v>81</v>
      </c>
      <c r="H21" s="103" t="s">
        <v>170</v>
      </c>
      <c r="I21" s="103" t="s">
        <v>196</v>
      </c>
      <c r="J21" s="54"/>
      <c r="K21" s="54"/>
      <c r="L21" s="54"/>
      <c r="M21" s="104">
        <v>6840000</v>
      </c>
      <c r="N21" s="113">
        <v>0</v>
      </c>
      <c r="O21" s="113">
        <v>0</v>
      </c>
      <c r="P21" s="114">
        <v>0</v>
      </c>
    </row>
    <row r="22" spans="1:16" ht="26.25" customHeight="1" x14ac:dyDescent="0.25">
      <c r="A22" s="98" t="s">
        <v>364</v>
      </c>
      <c r="B22" s="99"/>
      <c r="C22" s="99"/>
      <c r="D22" s="99"/>
      <c r="E22" s="99"/>
      <c r="F22" s="99"/>
      <c r="G22" s="99"/>
      <c r="H22" s="99"/>
      <c r="I22" s="99"/>
      <c r="J22" s="100"/>
      <c r="K22" s="100"/>
      <c r="L22" s="100"/>
      <c r="M22" s="101">
        <f>M23</f>
        <v>2109000</v>
      </c>
      <c r="N22" s="113">
        <v>0</v>
      </c>
      <c r="O22" s="113">
        <v>0</v>
      </c>
      <c r="P22" s="114">
        <v>0</v>
      </c>
    </row>
    <row r="23" spans="1:16" ht="15.6" x14ac:dyDescent="0.25">
      <c r="A23" s="102" t="s">
        <v>361</v>
      </c>
      <c r="B23" s="103" t="s">
        <v>154</v>
      </c>
      <c r="C23" s="103">
        <v>4</v>
      </c>
      <c r="D23" s="103" t="s">
        <v>67</v>
      </c>
      <c r="E23" s="103" t="s">
        <v>167</v>
      </c>
      <c r="F23" s="103" t="s">
        <v>21</v>
      </c>
      <c r="G23" s="103" t="s">
        <v>81</v>
      </c>
      <c r="H23" s="103" t="s">
        <v>170</v>
      </c>
      <c r="I23" s="103" t="s">
        <v>196</v>
      </c>
      <c r="J23" s="54"/>
      <c r="K23" s="54"/>
      <c r="L23" s="54"/>
      <c r="M23" s="104">
        <v>2109000</v>
      </c>
      <c r="N23" s="113">
        <v>0</v>
      </c>
      <c r="O23" s="113">
        <v>0</v>
      </c>
      <c r="P23" s="114">
        <v>0</v>
      </c>
    </row>
    <row r="24" spans="1:16" ht="26.25" customHeight="1" x14ac:dyDescent="0.25">
      <c r="A24" s="98" t="s">
        <v>365</v>
      </c>
      <c r="B24" s="99"/>
      <c r="C24" s="99"/>
      <c r="D24" s="99"/>
      <c r="E24" s="99"/>
      <c r="F24" s="99"/>
      <c r="G24" s="99"/>
      <c r="H24" s="99"/>
      <c r="I24" s="99"/>
      <c r="J24" s="100"/>
      <c r="K24" s="100"/>
      <c r="L24" s="100"/>
      <c r="M24" s="101">
        <f>M25</f>
        <v>1877865</v>
      </c>
      <c r="N24" s="113">
        <v>0</v>
      </c>
      <c r="O24" s="113">
        <v>0</v>
      </c>
      <c r="P24" s="114">
        <v>0</v>
      </c>
    </row>
    <row r="25" spans="1:16" ht="15.6" x14ac:dyDescent="0.25">
      <c r="A25" s="102" t="s">
        <v>361</v>
      </c>
      <c r="B25" s="103" t="s">
        <v>154</v>
      </c>
      <c r="C25" s="103">
        <v>4</v>
      </c>
      <c r="D25" s="103" t="s">
        <v>67</v>
      </c>
      <c r="E25" s="103" t="s">
        <v>167</v>
      </c>
      <c r="F25" s="103" t="s">
        <v>21</v>
      </c>
      <c r="G25" s="103" t="s">
        <v>81</v>
      </c>
      <c r="H25" s="103" t="s">
        <v>170</v>
      </c>
      <c r="I25" s="103" t="s">
        <v>196</v>
      </c>
      <c r="J25" s="54"/>
      <c r="K25" s="54"/>
      <c r="L25" s="54"/>
      <c r="M25" s="104">
        <v>1877865</v>
      </c>
      <c r="N25" s="113">
        <v>0</v>
      </c>
      <c r="O25" s="113">
        <v>0</v>
      </c>
      <c r="P25" s="114">
        <v>0</v>
      </c>
    </row>
    <row r="27" spans="1:16" ht="49.5" customHeight="1" x14ac:dyDescent="0.25"/>
    <row r="28" spans="1:16" ht="37.5" customHeight="1" x14ac:dyDescent="0.25">
      <c r="A28" s="59" t="s">
        <v>366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60"/>
      <c r="N28" s="137" t="s">
        <v>496</v>
      </c>
      <c r="O28" s="137"/>
      <c r="P28" s="137"/>
    </row>
    <row r="29" spans="1:16" ht="7.5" customHeight="1" x14ac:dyDescent="0.25">
      <c r="A29" s="60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60"/>
    </row>
    <row r="30" spans="1:16" ht="189.75" customHeight="1" x14ac:dyDescent="0.25">
      <c r="A30" s="60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60"/>
    </row>
    <row r="31" spans="1:16" ht="6" customHeight="1" x14ac:dyDescent="0.25">
      <c r="A31" s="60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60"/>
    </row>
    <row r="32" spans="1:16" ht="195" customHeight="1" x14ac:dyDescent="0.25">
      <c r="A32" s="59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60"/>
    </row>
    <row r="34" spans="1:1" ht="13.8" x14ac:dyDescent="0.25">
      <c r="A34" s="61" t="s">
        <v>489</v>
      </c>
    </row>
    <row r="35" spans="1:1" ht="13.8" x14ac:dyDescent="0.25">
      <c r="A35" s="61" t="s">
        <v>490</v>
      </c>
    </row>
  </sheetData>
  <mergeCells count="5">
    <mergeCell ref="N28:P28"/>
    <mergeCell ref="J1:M1"/>
    <mergeCell ref="A3:P3"/>
    <mergeCell ref="A4:P4"/>
    <mergeCell ref="N2:P2"/>
  </mergeCells>
  <pageMargins left="0.39370078740157483" right="0.39370078740157483" top="0.59055118110236227" bottom="0.43307086614173229" header="0.31496062992125984" footer="0.31496062992125984"/>
  <pageSetup paperSize="9" scale="74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Государственная собственность</vt:lpstr>
      <vt:lpstr>Муниципальная собственность</vt:lpstr>
      <vt:lpstr>Недвижимость гос</vt:lpstr>
      <vt:lpstr>Недвижимость мун</vt:lpstr>
      <vt:lpstr>'Государственная собственность'!Заголовки_для_печати</vt:lpstr>
      <vt:lpstr>'Муниципальная собственность'!Заголовки_для_печати</vt:lpstr>
      <vt:lpstr>'Недвижимость гос'!Заголовки_для_печати</vt:lpstr>
      <vt:lpstr>'Недвижимость мун'!Заголовки_для_печати</vt:lpstr>
      <vt:lpstr>'Государственная собственность'!Область_печати</vt:lpstr>
      <vt:lpstr>'Муниципальная собственность'!Область_печати</vt:lpstr>
      <vt:lpstr>'Недвижимость гос'!Область_печати</vt:lpstr>
      <vt:lpstr>'Недвижимость мун'!Область_печати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2022-10-28T12:18:45Z</dcterms:modified>
</cp:coreProperties>
</file>